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62" activeTab="3"/>
  </bookViews>
  <sheets>
    <sheet name="Fin. būklės" sheetId="1" r:id="rId1"/>
    <sheet name="Veiklos rezultatų" sheetId="2" r:id="rId2"/>
    <sheet name="Grynojo turto pokyčių" sheetId="3" r:id="rId3"/>
    <sheet name="Pinigų srautų" sheetId="4" r:id="rId4"/>
  </sheets>
  <definedNames>
    <definedName name="_ftn1" localSheetId="2">'Grynojo turto pokyčių'!$A$21</definedName>
    <definedName name="_ftnref1" localSheetId="2">'Grynojo turto pokyčių'!#REF!</definedName>
    <definedName name="_xlnm.Print_Area" localSheetId="0">'Fin. būklės'!$A$1:$E$95</definedName>
    <definedName name="_xlnm.Print_Area" localSheetId="2">'Grynojo turto pokyčių'!$A$1:$J$42</definedName>
    <definedName name="_xlnm.Print_Area" localSheetId="1">'Veiklos rezultatų'!$A$1:$I$58</definedName>
    <definedName name="_xlnm.Print_Titles" localSheetId="0">'Fin. būklės'!$16:$16</definedName>
    <definedName name="_xlnm.Print_Titles" localSheetId="3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comments4.xml><?xml version="1.0" encoding="utf-8"?>
<comments xmlns="http://schemas.openxmlformats.org/spreadsheetml/2006/main">
  <authors>
    <author>Darbo</author>
  </authors>
  <commentList>
    <comment ref="Q52" authorId="0">
      <text>
        <r>
          <rPr>
            <b/>
            <sz val="8"/>
            <rFont val="Tahoma"/>
            <family val="2"/>
          </rPr>
          <t>Darbo:</t>
        </r>
        <r>
          <rPr>
            <sz val="8"/>
            <rFont val="Tahoma"/>
            <family val="2"/>
          </rPr>
          <t xml:space="preserve">
996 liga vb
6131,93 liga, išeit sb</t>
        </r>
      </text>
    </comment>
    <comment ref="H38" authorId="0">
      <text>
        <r>
          <rPr>
            <b/>
            <sz val="8"/>
            <rFont val="Tahoma"/>
            <family val="2"/>
          </rPr>
          <t>Darbo:</t>
        </r>
        <r>
          <rPr>
            <sz val="8"/>
            <rFont val="Tahoma"/>
            <family val="2"/>
          </rPr>
          <t xml:space="preserve">
iš nuomos šild kompens
</t>
        </r>
      </text>
    </comment>
    <comment ref="H40" authorId="0">
      <text>
        <r>
          <rPr>
            <b/>
            <sz val="8"/>
            <rFont val="Tahoma"/>
            <family val="0"/>
          </rPr>
          <t>Darbo:</t>
        </r>
        <r>
          <rPr>
            <sz val="8"/>
            <rFont val="Tahoma"/>
            <family val="0"/>
          </rPr>
          <t xml:space="preserve">
pervesta darželiams
</t>
        </r>
      </text>
    </comment>
    <comment ref="H48" authorId="0">
      <text>
        <r>
          <rPr>
            <b/>
            <sz val="8"/>
            <rFont val="Tahoma"/>
            <family val="2"/>
          </rPr>
          <t>Darbo:</t>
        </r>
        <r>
          <rPr>
            <sz val="8"/>
            <rFont val="Tahoma"/>
            <family val="2"/>
          </rPr>
          <t xml:space="preserve">
-21434 suma koregavimui, kad atitiktų likutis banke</t>
        </r>
      </text>
    </comment>
  </commentList>
</comments>
</file>

<file path=xl/sharedStrings.xml><?xml version="1.0" encoding="utf-8"?>
<sst xmlns="http://schemas.openxmlformats.org/spreadsheetml/2006/main" count="603" uniqueCount="368">
  <si>
    <t>nemokamo maitinimo sąnaudos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</si>
  <si>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</si>
  <si>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</si>
  <si>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</si>
  <si>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</si>
  <si>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</si>
  <si>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</si>
  <si>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</si>
  <si>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</si>
  <si>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</si>
  <si>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</si>
  <si>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</si>
  <si>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</si>
  <si>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</si>
  <si>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</si>
  <si>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</si>
  <si>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</si>
  <si>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</si>
  <si>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</si>
  <si>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</si>
  <si>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gautinos +gautos likutis = AR 20/5 priedas</t>
  </si>
  <si>
    <t>nepildoma, konsoliduotai = VRA J.II</t>
  </si>
  <si>
    <t xml:space="preserve"> K 92 arba D 92 (-)</t>
  </si>
  <si>
    <t>tik konsoliduotai</t>
  </si>
  <si>
    <t>2009 12 31/2010 01 01</t>
  </si>
  <si>
    <t xml:space="preserve">pervestinos į biudžetus, neturint teisės susigrąžinti </t>
  </si>
  <si>
    <t xml:space="preserve">baudų ir delspinigių, palūkanų </t>
  </si>
  <si>
    <t xml:space="preserve"> = VRA J</t>
  </si>
  <si>
    <t xml:space="preserve"> = FBA likutis pabaigai</t>
  </si>
  <si>
    <t xml:space="preserve"> 6/ 6priedas</t>
  </si>
  <si>
    <t xml:space="preserve"> 17/ 7 priedas</t>
  </si>
  <si>
    <t>17 / 8 priedas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</si>
  <si>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</si>
  <si>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</si>
  <si>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</si>
  <si>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</si>
  <si>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</si>
  <si>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</si>
  <si>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>Klaipėdos "Versmės" specialioji mokykla-darželis</t>
  </si>
  <si>
    <t>Vyr. buhalterė</t>
  </si>
  <si>
    <t>Angelė Pelenienė</t>
  </si>
  <si>
    <t xml:space="preserve">                   </t>
  </si>
  <si>
    <t>maistas</t>
  </si>
  <si>
    <t>07</t>
  </si>
  <si>
    <t>06</t>
  </si>
  <si>
    <t>99746 suk atost+136 kred</t>
  </si>
  <si>
    <t>190428845, Kalnupės 6, Klaipėda</t>
  </si>
  <si>
    <t>Direktorė</t>
  </si>
  <si>
    <t>Vida Martinkienė</t>
  </si>
  <si>
    <t>Likutis 2011 m. gruodžio 31 d.</t>
  </si>
  <si>
    <t>PAGAL 2011 M.  GRUODŽIO 31 D. DUOMENIS</t>
  </si>
  <si>
    <t>"Versmės" specialioji mokykla-darželis</t>
  </si>
  <si>
    <t xml:space="preserve"> </t>
  </si>
  <si>
    <t>PINIGŲ SRAUTŲ ATASKAITA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</si>
  <si>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</si>
  <si>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</si>
  <si>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</si>
  <si>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</si>
  <si>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</si>
  <si>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</si>
  <si>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</si>
  <si>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</si>
  <si>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</si>
  <si>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</si>
  <si>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</si>
  <si>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</si>
  <si>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</si>
  <si>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</si>
  <si>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</si>
  <si>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</si>
  <si>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</si>
  <si>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</si>
  <si>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</si>
  <si>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</si>
  <si>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</si>
  <si>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</si>
  <si>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</si>
  <si>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</si>
  <si>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</si>
  <si>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</si>
  <si>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</si>
  <si>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</si>
  <si>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</si>
  <si>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</si>
  <si>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</si>
  <si>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</si>
  <si>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</si>
  <si>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</si>
  <si>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</si>
  <si>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</si>
  <si>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</si>
  <si>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</si>
  <si>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</si>
  <si>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</si>
  <si>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</si>
  <si>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</si>
  <si>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</si>
  <si>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</si>
  <si>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</si>
  <si>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</si>
  <si>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</si>
  <si>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</si>
  <si>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</si>
  <si>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</si>
  <si>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</si>
  <si>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</si>
  <si>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</si>
  <si>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</si>
  <si>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</si>
  <si>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</si>
  <si>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</si>
  <si>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</si>
  <si>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</si>
  <si>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</si>
  <si>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</si>
  <si>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</si>
  <si>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</si>
  <si>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</si>
  <si>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</si>
  <si>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</si>
  <si>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</si>
  <si>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</si>
  <si>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</si>
  <si>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</si>
  <si>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</si>
  <si>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</si>
  <si>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</si>
  <si>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</si>
  <si>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</si>
  <si>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</si>
  <si>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</si>
  <si>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</si>
  <si>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</si>
  <si>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</si>
  <si>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</si>
  <si>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</si>
  <si>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</si>
  <si>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</si>
  <si>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</si>
  <si>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</si>
  <si>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</si>
  <si>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</si>
  <si>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</si>
  <si>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</si>
  <si>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</si>
  <si>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</si>
  <si>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</si>
  <si>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</si>
  <si>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</si>
  <si>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</si>
  <si>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</si>
  <si>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</si>
  <si>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</si>
  <si>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</si>
  <si>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</si>
  <si>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</si>
  <si>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</si>
  <si>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</si>
  <si>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</si>
  <si>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</si>
  <si>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</si>
  <si>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</si>
  <si>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</si>
  <si>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</si>
  <si>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</si>
  <si>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</si>
  <si>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</si>
  <si>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</si>
  <si>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</si>
  <si>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</si>
  <si>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</si>
  <si>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</si>
  <si>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</si>
  <si>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</si>
  <si>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</si>
  <si>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</si>
  <si>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</si>
  <si>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</si>
  <si>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</si>
  <si>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</si>
  <si>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</si>
  <si>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</si>
  <si>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</si>
  <si>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</si>
  <si>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</si>
  <si>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</si>
  <si>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</si>
  <si>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</si>
  <si>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</si>
  <si>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</si>
  <si>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</si>
  <si>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Likutis 2012 m. gruodžio 31 d.</t>
  </si>
  <si>
    <t>Pervestinų pagrindinės veiklos kitų pajamų suma</t>
  </si>
  <si>
    <t>PAGRINDINĖS VEIKLOS PERVIRŠIS AR DEFICITAS</t>
  </si>
  <si>
    <t>Darbo užmokesčio ir socialinio draudimo</t>
  </si>
  <si>
    <t>Pervestos lėšos</t>
  </si>
  <si>
    <t>Išmokos</t>
  </si>
  <si>
    <t>Kitų paslaugų įsigijimo</t>
  </si>
  <si>
    <t>Kitos išmokos</t>
  </si>
  <si>
    <t>Kiti finansinės veiklos pinigų srautai</t>
  </si>
  <si>
    <t>1.3.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</si>
  <si>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</si>
  <si>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</si>
  <si>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</si>
  <si>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</si>
  <si>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</si>
  <si>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</si>
  <si>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</si>
  <si>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</si>
  <si>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</si>
  <si>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</si>
  <si>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</si>
  <si>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</si>
  <si>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</si>
  <si>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</si>
  <si>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</si>
  <si>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</si>
  <si>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</si>
  <si>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</si>
  <si>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</si>
  <si>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</si>
  <si>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</si>
  <si>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</si>
  <si>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</si>
  <si>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</si>
  <si>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</si>
  <si>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</si>
  <si>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</si>
  <si>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</si>
  <si>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</si>
  <si>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</si>
  <si>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</si>
  <si>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</si>
  <si>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</si>
  <si>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</si>
  <si>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</si>
  <si>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</si>
  <si>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</si>
  <si>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</si>
  <si>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</si>
  <si>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</si>
  <si>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</si>
  <si>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</si>
  <si>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</si>
  <si>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</si>
  <si>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</si>
  <si>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</si>
  <si>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</si>
  <si>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</si>
  <si>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</si>
  <si>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</si>
  <si>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</si>
  <si>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</si>
  <si>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</si>
  <si>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</si>
  <si>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</si>
  <si>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</si>
  <si>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</si>
  <si>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</si>
  <si>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</si>
  <si>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</si>
  <si>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</si>
  <si>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</si>
  <si>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</si>
  <si>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</si>
  <si>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</si>
  <si>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</si>
  <si>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</si>
  <si>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</si>
  <si>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</si>
  <si>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</si>
  <si>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</si>
  <si>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</si>
  <si>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</si>
  <si>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</si>
  <si>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</si>
  <si>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</si>
  <si>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</si>
  <si>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</si>
  <si>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</si>
  <si>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</si>
  <si>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</si>
  <si>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</si>
  <si>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</si>
  <si>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</si>
  <si>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</si>
  <si>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</si>
  <si>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</si>
  <si>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</si>
  <si>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</si>
  <si>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</si>
  <si>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</si>
  <si>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</si>
  <si>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</si>
  <si>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>Ataskaitinio laikotarpio grynasis perviršis ar deficitas</t>
  </si>
  <si>
    <t>Dalininkų kapitalo padidėjimo (sumažėjimo) sumos</t>
  </si>
  <si>
    <t>Kiti panaudoti rezervai</t>
  </si>
  <si>
    <t xml:space="preserve">Kiti sudaryti rezervai </t>
  </si>
  <si>
    <t>Kitos tikrosios vertės rezervo padidėjimo (sumažėjimo) sumos</t>
  </si>
  <si>
    <t>Tikrosios vertės rezervo likutis, perduotas perleidus ilgalaikį turtą kitam subjektui</t>
  </si>
  <si>
    <t>Tikrosios vertės rezervo likutis, gautas perėmus ilgalaikį turtą iš kito viešojo sektoriaus subjekto</t>
  </si>
  <si>
    <t>Dalininkų (nuosavo) kapitalo padidėjimo (sumažėjimo) sumos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</si>
  <si>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</si>
  <si>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</si>
  <si>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</si>
  <si>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</si>
  <si>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</si>
  <si>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</si>
  <si>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</si>
  <si>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</si>
  <si>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</si>
  <si>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</si>
  <si>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</si>
  <si>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</si>
  <si>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</si>
  <si>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</si>
  <si>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</si>
  <si>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</si>
  <si>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</si>
  <si>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</si>
  <si>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</si>
  <si>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</si>
  <si>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</si>
  <si>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</si>
  <si>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</si>
  <si>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</si>
  <si>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</si>
  <si>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</si>
  <si>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</si>
  <si>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</si>
  <si>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</si>
  <si>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</si>
  <si>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</si>
  <si>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</si>
  <si>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</si>
  <si>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</si>
  <si>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</si>
  <si>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</si>
  <si>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</si>
  <si>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</si>
  <si>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</si>
  <si>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</si>
  <si>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</si>
  <si>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</si>
  <si>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</si>
  <si>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</si>
  <si>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</si>
  <si>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</si>
  <si>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kovas = kovas</t>
  </si>
  <si>
    <t>lyginama paskutinė metų diena</t>
  </si>
  <si>
    <t>skirtumas</t>
  </si>
  <si>
    <t>nedamoka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</si>
  <si>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</si>
  <si>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</si>
  <si>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</si>
  <si>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</si>
  <si>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</si>
  <si>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</si>
  <si>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 xml:space="preserve">GRYNOJO TURTO POKYČIŲ ATASKAITA  * </t>
  </si>
  <si>
    <t>* Pažymėti ataskaitos laukai nepildomi</t>
  </si>
  <si>
    <t>(Žemesniojo lygio viešojo sektoriaus subjektų, išskyrus mokesčių fondus ir išteklių fondus (įskaitant socialinės apsaugos fondus), veiklos rezultatų ataskaitos forma)</t>
  </si>
  <si>
    <t xml:space="preserve">  </t>
  </si>
  <si>
    <t>permokos</t>
  </si>
  <si>
    <t>PAGAL 2013 M. GRUODŽIO 31 D. DUOMENIS</t>
  </si>
  <si>
    <t>2014 01 24 Nr. 5</t>
  </si>
  <si>
    <t>2014 01 24  Nr. 5</t>
  </si>
  <si>
    <t>2014 01 24 Nr. 1</t>
  </si>
  <si>
    <t>Likutis 2013 m. gruodžio 31 d.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</si>
</sst>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Lt&quot;"/>
    <numFmt numFmtId="185" formatCode="[$€-2]\ ###,000_);[Red]\([$€-2]\ ###,000\)"/>
    <numFmt numFmtId="186" formatCode="0.0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i/>
      <sz val="10"/>
      <color indexed="56"/>
      <name val="TimesNewRoman,Bold"/>
      <family val="0"/>
    </font>
    <font>
      <sz val="10"/>
      <color indexed="49"/>
      <name val="Times New Roman"/>
      <family val="1"/>
    </font>
    <font>
      <sz val="8"/>
      <name val="Arial"/>
      <family val="2"/>
    </font>
    <font>
      <sz val="10"/>
      <color indexed="49"/>
      <name val="Arial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61" fillId="38" borderId="0" applyNumberFormat="0" applyBorder="0" applyAlignment="0" applyProtection="0"/>
    <xf numFmtId="0" fontId="27" fillId="39" borderId="4" applyNumberFormat="0" applyAlignment="0" applyProtection="0"/>
    <xf numFmtId="0" fontId="28" fillId="40" borderId="5" applyNumberFormat="0" applyAlignment="0" applyProtection="0"/>
    <xf numFmtId="0" fontId="3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4" applyNumberFormat="0" applyAlignment="0" applyProtection="0"/>
    <xf numFmtId="0" fontId="37" fillId="3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39" fillId="0" borderId="0" applyNumberFormat="0" applyFill="0" applyBorder="0" applyAlignment="0" applyProtection="0"/>
    <xf numFmtId="0" fontId="62" fillId="4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42" borderId="0" applyNumberFormat="0" applyBorder="0" applyAlignment="0" applyProtection="0"/>
    <xf numFmtId="0" fontId="63" fillId="43" borderId="0" applyNumberFormat="0" applyBorder="0" applyAlignment="0" applyProtection="0"/>
    <xf numFmtId="0" fontId="0" fillId="0" borderId="0">
      <alignment/>
      <protection/>
    </xf>
    <xf numFmtId="0" fontId="0" fillId="44" borderId="9" applyNumberFormat="0" applyFont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0" fillId="51" borderId="10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52" borderId="7" applyNumberFormat="0" applyAlignment="0" applyProtection="0"/>
    <xf numFmtId="0" fontId="38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53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4" fillId="54" borderId="0" xfId="0" applyFont="1" applyFill="1" applyAlignment="1">
      <alignment horizontal="center" wrapText="1"/>
    </xf>
    <xf numFmtId="0" fontId="3" fillId="54" borderId="0" xfId="0" applyFont="1" applyFill="1" applyAlignment="1">
      <alignment wrapText="1"/>
    </xf>
    <xf numFmtId="0" fontId="4" fillId="54" borderId="0" xfId="0" applyFont="1" applyFill="1" applyAlignment="1">
      <alignment horizontal="center" vertical="center" wrapText="1"/>
    </xf>
    <xf numFmtId="0" fontId="11" fillId="54" borderId="0" xfId="0" applyFont="1" applyFill="1" applyAlignment="1">
      <alignment wrapText="1"/>
    </xf>
    <xf numFmtId="0" fontId="0" fillId="54" borderId="0" xfId="0" applyFont="1" applyFill="1" applyAlignment="1">
      <alignment wrapText="1"/>
    </xf>
    <xf numFmtId="0" fontId="3" fillId="54" borderId="0" xfId="0" applyFont="1" applyFill="1" applyAlignment="1">
      <alignment/>
    </xf>
    <xf numFmtId="0" fontId="3" fillId="54" borderId="0" xfId="0" applyFont="1" applyFill="1" applyBorder="1" applyAlignment="1">
      <alignment wrapText="1"/>
    </xf>
    <xf numFmtId="0" fontId="3" fillId="54" borderId="14" xfId="0" applyFont="1" applyFill="1" applyBorder="1" applyAlignment="1">
      <alignment wrapText="1"/>
    </xf>
    <xf numFmtId="0" fontId="4" fillId="54" borderId="0" xfId="0" applyFont="1" applyFill="1" applyBorder="1" applyAlignment="1">
      <alignment horizontal="left" vertical="top" wrapText="1"/>
    </xf>
    <xf numFmtId="0" fontId="3" fillId="54" borderId="0" xfId="0" applyFont="1" applyFill="1" applyBorder="1" applyAlignment="1">
      <alignment horizontal="left" vertical="top" wrapText="1"/>
    </xf>
    <xf numFmtId="0" fontId="4" fillId="54" borderId="14" xfId="0" applyFont="1" applyFill="1" applyBorder="1" applyAlignment="1">
      <alignment horizontal="center" vertical="center"/>
    </xf>
    <xf numFmtId="0" fontId="4" fillId="54" borderId="14" xfId="0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0" fontId="4" fillId="54" borderId="0" xfId="0" applyFont="1" applyFill="1" applyAlignment="1">
      <alignment/>
    </xf>
    <xf numFmtId="0" fontId="3" fillId="54" borderId="15" xfId="0" applyFont="1" applyFill="1" applyBorder="1" applyAlignment="1">
      <alignment wrapText="1"/>
    </xf>
    <xf numFmtId="49" fontId="4" fillId="54" borderId="16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54" borderId="14" xfId="0" applyFont="1" applyFill="1" applyBorder="1" applyAlignment="1">
      <alignment horizontal="left" vertical="center"/>
    </xf>
    <xf numFmtId="0" fontId="3" fillId="54" borderId="16" xfId="0" applyFont="1" applyFill="1" applyBorder="1" applyAlignment="1">
      <alignment horizontal="center" vertical="center" wrapText="1"/>
    </xf>
    <xf numFmtId="0" fontId="3" fillId="54" borderId="15" xfId="0" applyFont="1" applyFill="1" applyBorder="1" applyAlignment="1">
      <alignment horizontal="left" vertical="center"/>
    </xf>
    <xf numFmtId="0" fontId="3" fillId="54" borderId="15" xfId="0" applyFont="1" applyFill="1" applyBorder="1" applyAlignment="1">
      <alignment horizontal="left" vertical="center" wrapText="1"/>
    </xf>
    <xf numFmtId="16" fontId="3" fillId="54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54" borderId="14" xfId="0" applyFont="1" applyFill="1" applyBorder="1" applyAlignment="1">
      <alignment horizontal="left" vertical="center"/>
    </xf>
    <xf numFmtId="16" fontId="3" fillId="54" borderId="14" xfId="0" applyNumberFormat="1" applyFont="1" applyFill="1" applyBorder="1" applyAlignment="1" quotePrefix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54" borderId="14" xfId="0" applyFont="1" applyFill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54" borderId="0" xfId="0" applyFont="1" applyFill="1" applyAlignment="1">
      <alignment horizontal="center" vertical="center" wrapText="1"/>
    </xf>
    <xf numFmtId="0" fontId="3" fillId="54" borderId="0" xfId="0" applyFont="1" applyFill="1" applyAlignment="1">
      <alignment vertical="center" wrapText="1"/>
    </xf>
    <xf numFmtId="0" fontId="4" fillId="54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54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8" fillId="54" borderId="14" xfId="0" applyFont="1" applyFill="1" applyBorder="1" applyAlignment="1">
      <alignment horizontal="center" vertical="center" wrapText="1"/>
    </xf>
    <xf numFmtId="0" fontId="3" fillId="54" borderId="17" xfId="0" applyFont="1" applyFill="1" applyBorder="1" applyAlignment="1">
      <alignment horizontal="center" vertical="center" wrapText="1"/>
    </xf>
    <xf numFmtId="0" fontId="4" fillId="54" borderId="15" xfId="0" applyFont="1" applyFill="1" applyBorder="1" applyAlignment="1">
      <alignment vertical="center"/>
    </xf>
    <xf numFmtId="0" fontId="4" fillId="54" borderId="15" xfId="0" applyFont="1" applyFill="1" applyBorder="1" applyAlignment="1">
      <alignment horizontal="left" vertical="center"/>
    </xf>
    <xf numFmtId="0" fontId="3" fillId="54" borderId="0" xfId="0" applyFont="1" applyFill="1" applyBorder="1" applyAlignment="1">
      <alignment horizontal="left" vertical="center"/>
    </xf>
    <xf numFmtId="0" fontId="4" fillId="54" borderId="15" xfId="0" applyFont="1" applyFill="1" applyBorder="1" applyAlignment="1">
      <alignment horizontal="left" vertical="center" wrapText="1"/>
    </xf>
    <xf numFmtId="0" fontId="3" fillId="54" borderId="14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2"/>
    </xf>
    <xf numFmtId="0" fontId="3" fillId="54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4"/>
    </xf>
    <xf numFmtId="0" fontId="3" fillId="0" borderId="0" xfId="72" applyFont="1" applyAlignment="1">
      <alignment vertical="center" wrapText="1"/>
      <protection/>
    </xf>
    <xf numFmtId="0" fontId="0" fillId="0" borderId="0" xfId="72" applyFont="1" applyAlignment="1">
      <alignment vertical="center"/>
      <protection/>
    </xf>
    <xf numFmtId="0" fontId="3" fillId="0" borderId="0" xfId="72" applyFont="1" applyAlignment="1">
      <alignment horizontal="left" vertical="center"/>
      <protection/>
    </xf>
    <xf numFmtId="0" fontId="3" fillId="0" borderId="0" xfId="72" applyFont="1" applyAlignment="1">
      <alignment vertical="center"/>
      <protection/>
    </xf>
    <xf numFmtId="0" fontId="4" fillId="0" borderId="14" xfId="72" applyFont="1" applyBorder="1" applyAlignment="1">
      <alignment horizontal="center" vertical="center" wrapText="1"/>
      <protection/>
    </xf>
    <xf numFmtId="0" fontId="0" fillId="0" borderId="0" xfId="72" applyFont="1" applyAlignment="1">
      <alignment vertical="center" wrapText="1"/>
      <protection/>
    </xf>
    <xf numFmtId="0" fontId="4" fillId="0" borderId="14" xfId="72" applyFont="1" applyBorder="1" applyAlignment="1">
      <alignment vertical="center" wrapText="1"/>
      <protection/>
    </xf>
    <xf numFmtId="0" fontId="4" fillId="0" borderId="14" xfId="72" applyFont="1" applyBorder="1" applyAlignment="1">
      <alignment vertical="center"/>
      <protection/>
    </xf>
    <xf numFmtId="0" fontId="3" fillId="0" borderId="14" xfId="72" applyFont="1" applyBorder="1" applyAlignment="1">
      <alignment vertical="center" wrapText="1"/>
      <protection/>
    </xf>
    <xf numFmtId="0" fontId="3" fillId="0" borderId="14" xfId="72" applyFont="1" applyBorder="1" applyAlignment="1">
      <alignment horizontal="left" vertical="center"/>
      <protection/>
    </xf>
    <xf numFmtId="0" fontId="3" fillId="0" borderId="14" xfId="72" applyFont="1" applyBorder="1" applyAlignment="1">
      <alignment vertical="center"/>
      <protection/>
    </xf>
    <xf numFmtId="0" fontId="4" fillId="0" borderId="14" xfId="72" applyFont="1" applyBorder="1" applyAlignment="1">
      <alignment horizontal="left" vertical="center"/>
      <protection/>
    </xf>
    <xf numFmtId="0" fontId="0" fillId="0" borderId="0" xfId="72" applyFont="1" applyBorder="1" applyAlignment="1">
      <alignment vertical="center"/>
      <protection/>
    </xf>
    <xf numFmtId="0" fontId="3" fillId="0" borderId="0" xfId="72" applyFont="1" applyBorder="1" applyAlignment="1">
      <alignment horizontal="justify" vertical="center" wrapText="1"/>
      <protection/>
    </xf>
    <xf numFmtId="0" fontId="0" fillId="0" borderId="18" xfId="72" applyFont="1" applyBorder="1" applyAlignment="1">
      <alignment vertical="center"/>
      <protection/>
    </xf>
    <xf numFmtId="0" fontId="3" fillId="0" borderId="0" xfId="72" applyFont="1" applyBorder="1" applyAlignment="1">
      <alignment horizontal="center" vertical="center" wrapText="1"/>
      <protection/>
    </xf>
    <xf numFmtId="0" fontId="3" fillId="0" borderId="0" xfId="72" applyFont="1" applyAlignment="1">
      <alignment horizontal="center" vertical="center" wrapText="1"/>
      <protection/>
    </xf>
    <xf numFmtId="0" fontId="3" fillId="54" borderId="0" xfId="74" applyFont="1" applyFill="1" applyAlignment="1">
      <alignment horizontal="left"/>
      <protection/>
    </xf>
    <xf numFmtId="0" fontId="3" fillId="54" borderId="0" xfId="74" applyFont="1" applyFill="1" applyAlignment="1">
      <alignment horizontal="right"/>
      <protection/>
    </xf>
    <xf numFmtId="0" fontId="3" fillId="54" borderId="0" xfId="74" applyFont="1" applyFill="1" applyBorder="1" applyAlignment="1">
      <alignment/>
      <protection/>
    </xf>
    <xf numFmtId="0" fontId="3" fillId="54" borderId="0" xfId="7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3" fillId="54" borderId="0" xfId="74" applyFont="1" applyFill="1" applyBorder="1" applyAlignment="1">
      <alignment vertical="top" wrapText="1"/>
      <protection/>
    </xf>
    <xf numFmtId="0" fontId="3" fillId="54" borderId="0" xfId="74" applyFont="1" applyFill="1" applyBorder="1" applyAlignment="1">
      <alignment wrapText="1"/>
      <protection/>
    </xf>
    <xf numFmtId="0" fontId="3" fillId="54" borderId="0" xfId="74" applyFont="1" applyFill="1" applyBorder="1" applyAlignment="1">
      <alignment vertical="top"/>
      <protection/>
    </xf>
    <xf numFmtId="0" fontId="3" fillId="54" borderId="0" xfId="74" applyFont="1" applyFill="1" applyAlignment="1">
      <alignment vertical="center"/>
      <protection/>
    </xf>
    <xf numFmtId="0" fontId="3" fillId="54" borderId="0" xfId="74" applyFont="1" applyFill="1" applyBorder="1" applyAlignment="1">
      <alignment vertical="center" wrapText="1"/>
      <protection/>
    </xf>
    <xf numFmtId="0" fontId="3" fillId="54" borderId="0" xfId="74" applyFont="1" applyFill="1" applyAlignment="1">
      <alignment vertical="center" wrapText="1"/>
      <protection/>
    </xf>
    <xf numFmtId="0" fontId="3" fillId="54" borderId="0" xfId="74" applyFont="1" applyFill="1" applyAlignment="1">
      <alignment horizontal="center" vertical="center" wrapText="1"/>
      <protection/>
    </xf>
    <xf numFmtId="0" fontId="3" fillId="0" borderId="0" xfId="74" applyFont="1">
      <alignment/>
      <protection/>
    </xf>
    <xf numFmtId="0" fontId="11" fillId="54" borderId="0" xfId="74" applyFont="1" applyFill="1" applyAlignment="1">
      <alignment vertical="center" wrapText="1"/>
      <protection/>
    </xf>
    <xf numFmtId="0" fontId="13" fillId="0" borderId="0" xfId="74" applyFont="1" applyAlignment="1">
      <alignment vertical="center"/>
      <protection/>
    </xf>
    <xf numFmtId="0" fontId="14" fillId="54" borderId="0" xfId="74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54" borderId="0" xfId="74" applyFont="1" applyFill="1">
      <alignment/>
      <protection/>
    </xf>
    <xf numFmtId="0" fontId="3" fillId="54" borderId="0" xfId="74" applyFont="1" applyFill="1" applyAlignment="1">
      <alignment/>
      <protection/>
    </xf>
    <xf numFmtId="0" fontId="3" fillId="54" borderId="0" xfId="0" applyFont="1" applyFill="1" applyAlignment="1">
      <alignment horizontal="left" vertical="center"/>
    </xf>
    <xf numFmtId="0" fontId="3" fillId="54" borderId="0" xfId="0" applyFont="1" applyFill="1" applyAlignment="1">
      <alignment vertic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54" borderId="0" xfId="74" applyFont="1" applyFill="1" applyBorder="1" applyAlignment="1">
      <alignment horizontal="center"/>
      <protection/>
    </xf>
    <xf numFmtId="0" fontId="4" fillId="54" borderId="0" xfId="74" applyFont="1" applyFill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0" xfId="72" applyFont="1" applyAlignment="1">
      <alignment vertical="center"/>
      <protection/>
    </xf>
    <xf numFmtId="0" fontId="3" fillId="0" borderId="0" xfId="74" applyFont="1" applyBorder="1">
      <alignment/>
      <protection/>
    </xf>
    <xf numFmtId="0" fontId="3" fillId="0" borderId="0" xfId="74" applyFont="1" applyAlignment="1">
      <alignment/>
      <protection/>
    </xf>
    <xf numFmtId="0" fontId="3" fillId="0" borderId="0" xfId="74" applyFont="1" applyAlignment="1">
      <alignment wrapText="1"/>
      <protection/>
    </xf>
    <xf numFmtId="0" fontId="17" fillId="0" borderId="0" xfId="68" applyFont="1" applyAlignment="1" applyProtection="1">
      <alignment horizontal="center" vertical="center"/>
      <protection/>
    </xf>
    <xf numFmtId="0" fontId="17" fillId="0" borderId="0" xfId="69" applyFont="1" applyAlignment="1" applyProtection="1">
      <alignment/>
      <protection/>
    </xf>
    <xf numFmtId="0" fontId="3" fillId="54" borderId="0" xfId="74" applyFont="1" applyFill="1" applyBorder="1">
      <alignment/>
      <protection/>
    </xf>
    <xf numFmtId="0" fontId="0" fillId="54" borderId="0" xfId="74" applyFill="1" applyAlignment="1">
      <alignment vertical="center" wrapText="1"/>
      <protection/>
    </xf>
    <xf numFmtId="0" fontId="0" fillId="54" borderId="0" xfId="74" applyFont="1" applyFill="1" applyAlignment="1">
      <alignment vertical="center" wrapText="1"/>
      <protection/>
    </xf>
    <xf numFmtId="0" fontId="0" fillId="0" borderId="0" xfId="74" applyFont="1" applyFill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72" applyFont="1" applyBorder="1" applyAlignment="1">
      <alignment vertical="center" wrapText="1"/>
      <protection/>
    </xf>
    <xf numFmtId="0" fontId="16" fillId="54" borderId="0" xfId="74" applyFont="1" applyFill="1" applyAlignment="1">
      <alignment vertical="center"/>
      <protection/>
    </xf>
    <xf numFmtId="0" fontId="16" fillId="54" borderId="0" xfId="74" applyFont="1" applyFill="1" applyAlignment="1">
      <alignment vertical="center" wrapText="1"/>
      <protection/>
    </xf>
    <xf numFmtId="0" fontId="0" fillId="54" borderId="0" xfId="0" applyFont="1" applyFill="1" applyBorder="1" applyAlignment="1">
      <alignment vertical="center" wrapText="1"/>
    </xf>
    <xf numFmtId="0" fontId="11" fillId="5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/>
    </xf>
    <xf numFmtId="0" fontId="10" fillId="0" borderId="0" xfId="72" applyFont="1" applyAlignment="1">
      <alignment vertical="center"/>
      <protection/>
    </xf>
    <xf numFmtId="0" fontId="9" fillId="0" borderId="18" xfId="72" applyFont="1" applyBorder="1" applyAlignment="1">
      <alignment vertical="center"/>
      <protection/>
    </xf>
    <xf numFmtId="0" fontId="9" fillId="0" borderId="0" xfId="72" applyFont="1" applyBorder="1" applyAlignment="1">
      <alignment vertical="center"/>
      <protection/>
    </xf>
    <xf numFmtId="0" fontId="4" fillId="0" borderId="14" xfId="72" applyFont="1" applyBorder="1" applyAlignment="1">
      <alignment horizontal="center" vertical="center"/>
      <protection/>
    </xf>
    <xf numFmtId="0" fontId="3" fillId="0" borderId="14" xfId="72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11" fillId="0" borderId="14" xfId="72" applyFont="1" applyBorder="1" applyAlignment="1">
      <alignment horizontal="center" vertical="center"/>
      <protection/>
    </xf>
    <xf numFmtId="0" fontId="4" fillId="39" borderId="14" xfId="72" applyFont="1" applyFill="1" applyBorder="1" applyAlignment="1">
      <alignment horizontal="center" vertical="center"/>
      <protection/>
    </xf>
    <xf numFmtId="3" fontId="4" fillId="39" borderId="14" xfId="72" applyNumberFormat="1" applyFont="1" applyFill="1" applyBorder="1" applyAlignment="1">
      <alignment horizontal="center" vertical="center"/>
      <protection/>
    </xf>
    <xf numFmtId="0" fontId="0" fillId="39" borderId="14" xfId="72" applyFont="1" applyFill="1" applyBorder="1" applyAlignment="1">
      <alignment horizontal="center" vertical="center"/>
      <protection/>
    </xf>
    <xf numFmtId="0" fontId="4" fillId="54" borderId="0" xfId="74" applyFont="1" applyFill="1" applyBorder="1" applyAlignment="1">
      <alignment/>
      <protection/>
    </xf>
    <xf numFmtId="1" fontId="4" fillId="39" borderId="14" xfId="0" applyNumberFormat="1" applyFont="1" applyFill="1" applyBorder="1" applyAlignment="1">
      <alignment horizontal="center" vertical="center" wrapText="1"/>
    </xf>
    <xf numFmtId="0" fontId="4" fillId="54" borderId="18" xfId="74" applyFont="1" applyFill="1" applyBorder="1" applyAlignment="1">
      <alignment vertical="center" wrapText="1"/>
      <protection/>
    </xf>
    <xf numFmtId="0" fontId="0" fillId="54" borderId="0" xfId="0" applyFill="1" applyAlignment="1">
      <alignment vertical="center" wrapText="1"/>
    </xf>
    <xf numFmtId="0" fontId="4" fillId="54" borderId="0" xfId="0" applyFont="1" applyFill="1" applyBorder="1" applyAlignment="1">
      <alignment horizontal="left" vertical="center" wrapText="1"/>
    </xf>
    <xf numFmtId="0" fontId="3" fillId="54" borderId="0" xfId="0" applyFont="1" applyFill="1" applyBorder="1" applyAlignment="1">
      <alignment horizontal="left" vertical="center" wrapText="1"/>
    </xf>
    <xf numFmtId="0" fontId="3" fillId="54" borderId="0" xfId="0" applyFont="1" applyFill="1" applyBorder="1" applyAlignment="1">
      <alignment vertical="center" wrapText="1"/>
    </xf>
    <xf numFmtId="0" fontId="3" fillId="54" borderId="1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54" borderId="16" xfId="0" applyFont="1" applyFill="1" applyBorder="1" applyAlignment="1">
      <alignment horizontal="left" vertical="center"/>
    </xf>
    <xf numFmtId="0" fontId="3" fillId="54" borderId="19" xfId="0" applyFont="1" applyFill="1" applyBorder="1" applyAlignment="1">
      <alignment horizontal="left" vertical="center"/>
    </xf>
    <xf numFmtId="49" fontId="19" fillId="54" borderId="14" xfId="0" applyNumberFormat="1" applyFont="1" applyFill="1" applyBorder="1" applyAlignment="1">
      <alignment horizontal="center" vertical="center" wrapText="1"/>
    </xf>
    <xf numFmtId="0" fontId="19" fillId="54" borderId="14" xfId="0" applyFont="1" applyFill="1" applyBorder="1" applyAlignment="1">
      <alignment horizontal="left" vertical="center" indent="2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indent="2"/>
    </xf>
    <xf numFmtId="0" fontId="43" fillId="0" borderId="0" xfId="0" applyFont="1" applyFill="1" applyBorder="1" applyAlignment="1">
      <alignment vertical="center" wrapText="1"/>
    </xf>
    <xf numFmtId="0" fontId="3" fillId="54" borderId="15" xfId="0" applyFont="1" applyFill="1" applyBorder="1" applyAlignment="1" quotePrefix="1">
      <alignment horizontal="left" vertical="center" wrapText="1"/>
    </xf>
    <xf numFmtId="0" fontId="19" fillId="54" borderId="14" xfId="0" applyFont="1" applyFill="1" applyBorder="1" applyAlignment="1">
      <alignment horizontal="center" vertical="center" wrapText="1"/>
    </xf>
    <xf numFmtId="0" fontId="19" fillId="54" borderId="16" xfId="0" applyFont="1" applyFill="1" applyBorder="1" applyAlignment="1">
      <alignment horizontal="center" vertical="center" wrapText="1"/>
    </xf>
    <xf numFmtId="0" fontId="5" fillId="0" borderId="0" xfId="73" applyFont="1" applyAlignment="1">
      <alignment/>
      <protection/>
    </xf>
    <xf numFmtId="0" fontId="6" fillId="54" borderId="0" xfId="74" applyFont="1" applyFill="1" applyBorder="1" applyAlignment="1">
      <alignment/>
      <protection/>
    </xf>
    <xf numFmtId="0" fontId="22" fillId="0" borderId="14" xfId="73" applyFont="1" applyBorder="1" applyAlignment="1">
      <alignment horizontal="center" vertical="center" wrapText="1"/>
      <protection/>
    </xf>
    <xf numFmtId="0" fontId="5" fillId="0" borderId="14" xfId="73" applyFont="1" applyBorder="1" applyAlignment="1">
      <alignment horizontal="center" vertical="center" wrapText="1"/>
      <protection/>
    </xf>
    <xf numFmtId="0" fontId="7" fillId="0" borderId="14" xfId="73" applyFont="1" applyBorder="1" applyAlignment="1">
      <alignment horizontal="center" vertical="center" wrapText="1"/>
      <protection/>
    </xf>
    <xf numFmtId="0" fontId="21" fillId="0" borderId="14" xfId="73" applyFont="1" applyBorder="1" applyAlignment="1">
      <alignment horizontal="center" vertical="center" wrapText="1"/>
      <protection/>
    </xf>
    <xf numFmtId="0" fontId="4" fillId="5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54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54" borderId="21" xfId="0" applyFont="1" applyFill="1" applyBorder="1" applyAlignment="1">
      <alignment horizontal="left" vertical="center"/>
    </xf>
    <xf numFmtId="0" fontId="8" fillId="54" borderId="2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4" fillId="54" borderId="19" xfId="0" applyFont="1" applyFill="1" applyBorder="1" applyAlignment="1">
      <alignment horizontal="left" vertical="center"/>
    </xf>
    <xf numFmtId="0" fontId="8" fillId="54" borderId="15" xfId="0" applyFont="1" applyFill="1" applyBorder="1" applyAlignment="1">
      <alignment horizontal="left" vertical="center" wrapText="1"/>
    </xf>
    <xf numFmtId="16" fontId="3" fillId="54" borderId="19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3" fillId="54" borderId="22" xfId="0" applyFont="1" applyFill="1" applyBorder="1" applyAlignment="1">
      <alignment horizontal="left" vertical="center"/>
    </xf>
    <xf numFmtId="0" fontId="3" fillId="54" borderId="23" xfId="0" applyFont="1" applyFill="1" applyBorder="1" applyAlignment="1">
      <alignment horizontal="left" vertical="center"/>
    </xf>
    <xf numFmtId="0" fontId="3" fillId="54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16" fontId="3" fillId="0" borderId="14" xfId="0" applyNumberFormat="1" applyFont="1" applyFill="1" applyBorder="1" applyAlignment="1">
      <alignment horizontal="left" vertical="center"/>
    </xf>
    <xf numFmtId="0" fontId="4" fillId="54" borderId="23" xfId="0" applyFont="1" applyFill="1" applyBorder="1" applyAlignment="1">
      <alignment horizontal="left" vertical="center"/>
    </xf>
    <xf numFmtId="0" fontId="8" fillId="54" borderId="16" xfId="0" applyFont="1" applyFill="1" applyBorder="1" applyAlignment="1">
      <alignment horizontal="left" vertical="center"/>
    </xf>
    <xf numFmtId="0" fontId="15" fillId="54" borderId="19" xfId="0" applyFont="1" applyFill="1" applyBorder="1" applyAlignment="1">
      <alignment horizontal="left" vertical="center"/>
    </xf>
    <xf numFmtId="0" fontId="23" fillId="54" borderId="19" xfId="0" applyFont="1" applyFill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8" fillId="54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8" fillId="54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5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54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72" applyFont="1" applyAlignment="1">
      <alignment vertical="center"/>
      <protection/>
    </xf>
    <xf numFmtId="0" fontId="23" fillId="54" borderId="0" xfId="0" applyFont="1" applyFill="1" applyAlignment="1">
      <alignment vertical="center"/>
    </xf>
    <xf numFmtId="0" fontId="44" fillId="54" borderId="0" xfId="73" applyFont="1" applyFill="1" applyAlignment="1">
      <alignment horizontal="center"/>
      <protection/>
    </xf>
    <xf numFmtId="0" fontId="4" fillId="0" borderId="0" xfId="74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54" borderId="0" xfId="0" applyFont="1" applyFill="1" applyBorder="1" applyAlignment="1">
      <alignment horizontal="center" vertical="center" wrapText="1"/>
    </xf>
    <xf numFmtId="0" fontId="3" fillId="54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" fillId="54" borderId="0" xfId="0" applyFont="1" applyFill="1" applyBorder="1" applyAlignment="1">
      <alignment vertical="center"/>
    </xf>
    <xf numFmtId="0" fontId="3" fillId="54" borderId="0" xfId="0" applyFont="1" applyFill="1" applyBorder="1" applyAlignment="1" quotePrefix="1">
      <alignment horizontal="left" vertical="center" wrapText="1"/>
    </xf>
    <xf numFmtId="16" fontId="3" fillId="54" borderId="0" xfId="0" applyNumberFormat="1" applyFont="1" applyFill="1" applyBorder="1" applyAlignment="1" quotePrefix="1">
      <alignment horizontal="left" vertical="center" wrapText="1"/>
    </xf>
    <xf numFmtId="16" fontId="3" fillId="54" borderId="0" xfId="0" applyNumberFormat="1" applyFont="1" applyFill="1" applyBorder="1" applyAlignment="1">
      <alignment horizontal="left" vertical="center" wrapText="1"/>
    </xf>
    <xf numFmtId="0" fontId="0" fillId="0" borderId="0" xfId="72" applyFont="1" applyBorder="1" applyAlignment="1">
      <alignment horizontal="center" vertical="center"/>
      <protection/>
    </xf>
    <xf numFmtId="0" fontId="3" fillId="0" borderId="0" xfId="72" applyFont="1" applyFill="1" applyAlignment="1">
      <alignment vertical="center"/>
      <protection/>
    </xf>
    <xf numFmtId="0" fontId="3" fillId="0" borderId="0" xfId="72" applyFont="1" applyFill="1" applyAlignment="1">
      <alignment horizontal="center" vertical="center" wrapText="1"/>
      <protection/>
    </xf>
    <xf numFmtId="0" fontId="9" fillId="0" borderId="0" xfId="72" applyFont="1" applyFill="1" applyBorder="1" applyAlignment="1">
      <alignment vertical="center"/>
      <protection/>
    </xf>
    <xf numFmtId="0" fontId="10" fillId="0" borderId="0" xfId="72" applyFont="1" applyFill="1" applyAlignment="1">
      <alignment horizontal="center" vertical="center"/>
      <protection/>
    </xf>
    <xf numFmtId="0" fontId="10" fillId="0" borderId="0" xfId="72" applyFont="1" applyFill="1" applyAlignment="1">
      <alignment vertical="center"/>
      <protection/>
    </xf>
    <xf numFmtId="0" fontId="10" fillId="0" borderId="0" xfId="72" applyFont="1" applyFill="1" applyAlignment="1">
      <alignment horizontal="justify" vertical="center"/>
      <protection/>
    </xf>
    <xf numFmtId="0" fontId="9" fillId="0" borderId="0" xfId="72" applyFont="1" applyFill="1" applyAlignment="1">
      <alignment horizontal="center" vertical="center"/>
      <protection/>
    </xf>
    <xf numFmtId="0" fontId="11" fillId="0" borderId="0" xfId="72" applyFont="1" applyFill="1" applyAlignment="1">
      <alignment vertical="center"/>
      <protection/>
    </xf>
    <xf numFmtId="0" fontId="45" fillId="0" borderId="0" xfId="72" applyFont="1" applyFill="1" applyBorder="1" applyAlignment="1">
      <alignment horizontal="right" vertical="center"/>
      <protection/>
    </xf>
    <xf numFmtId="0" fontId="4" fillId="0" borderId="0" xfId="72" applyFont="1" applyFill="1" applyBorder="1" applyAlignment="1">
      <alignment horizontal="center" vertical="center" wrapText="1"/>
      <protection/>
    </xf>
    <xf numFmtId="0" fontId="4" fillId="0" borderId="0" xfId="72" applyFont="1" applyFill="1" applyBorder="1" applyAlignment="1">
      <alignment horizontal="center" vertical="center"/>
      <protection/>
    </xf>
    <xf numFmtId="0" fontId="40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 wrapText="1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11" fillId="0" borderId="0" xfId="72" applyFont="1" applyFill="1" applyBorder="1" applyAlignment="1">
      <alignment horizontal="center" vertical="center"/>
      <protection/>
    </xf>
    <xf numFmtId="3" fontId="4" fillId="0" borderId="0" xfId="72" applyNumberFormat="1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vertical="center"/>
      <protection/>
    </xf>
    <xf numFmtId="0" fontId="3" fillId="0" borderId="0" xfId="72" applyFont="1" applyFill="1" applyBorder="1" applyAlignment="1">
      <alignment horizontal="justify" vertical="center" wrapText="1"/>
      <protection/>
    </xf>
    <xf numFmtId="0" fontId="0" fillId="0" borderId="0" xfId="72" applyFont="1" applyFill="1" applyAlignment="1">
      <alignment vertical="center"/>
      <protection/>
    </xf>
    <xf numFmtId="0" fontId="5" fillId="0" borderId="0" xfId="73" applyFont="1" applyBorder="1" applyAlignment="1">
      <alignment horizontal="center" vertical="center" wrapText="1"/>
      <protection/>
    </xf>
    <xf numFmtId="0" fontId="7" fillId="0" borderId="0" xfId="73" applyFont="1" applyBorder="1" applyAlignment="1">
      <alignment horizontal="center" vertical="center" wrapText="1"/>
      <protection/>
    </xf>
    <xf numFmtId="0" fontId="21" fillId="0" borderId="0" xfId="73" applyFont="1" applyBorder="1" applyAlignment="1">
      <alignment horizontal="center" vertical="center" wrapText="1"/>
      <protection/>
    </xf>
    <xf numFmtId="0" fontId="22" fillId="0" borderId="0" xfId="73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16" fillId="0" borderId="0" xfId="74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6" fillId="0" borderId="0" xfId="74" applyFont="1" applyFill="1" applyAlignment="1">
      <alignment vertical="center" wrapText="1"/>
      <protection/>
    </xf>
    <xf numFmtId="49" fontId="3" fillId="54" borderId="0" xfId="0" applyNumberFormat="1" applyFont="1" applyFill="1" applyAlignment="1">
      <alignment horizontal="center" wrapText="1"/>
    </xf>
    <xf numFmtId="0" fontId="3" fillId="55" borderId="0" xfId="0" applyFont="1" applyFill="1" applyAlignment="1">
      <alignment/>
    </xf>
    <xf numFmtId="0" fontId="23" fillId="54" borderId="0" xfId="0" applyFont="1" applyFill="1" applyAlignment="1">
      <alignment/>
    </xf>
    <xf numFmtId="14" fontId="3" fillId="54" borderId="0" xfId="74" applyNumberFormat="1" applyFont="1" applyFill="1" applyAlignment="1">
      <alignment vertical="center" wrapText="1"/>
      <protection/>
    </xf>
    <xf numFmtId="0" fontId="4" fillId="39" borderId="14" xfId="0" applyFont="1" applyFill="1" applyBorder="1" applyAlignment="1">
      <alignment vertical="center"/>
    </xf>
    <xf numFmtId="0" fontId="19" fillId="39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54" borderId="14" xfId="0" applyFont="1" applyFill="1" applyBorder="1" applyAlignment="1" quotePrefix="1">
      <alignment vertical="center" wrapText="1"/>
    </xf>
    <xf numFmtId="0" fontId="4" fillId="39" borderId="14" xfId="0" applyFont="1" applyFill="1" applyBorder="1" applyAlignment="1">
      <alignment vertical="center" wrapText="1"/>
    </xf>
    <xf numFmtId="0" fontId="3" fillId="54" borderId="24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vertical="center" wrapText="1"/>
    </xf>
    <xf numFmtId="0" fontId="8" fillId="54" borderId="14" xfId="0" applyFont="1" applyFill="1" applyBorder="1" applyAlignment="1">
      <alignment vertical="center" wrapText="1"/>
    </xf>
    <xf numFmtId="16" fontId="3" fillId="54" borderId="14" xfId="0" applyNumberFormat="1" applyFont="1" applyFill="1" applyBorder="1" applyAlignment="1" quotePrefix="1">
      <alignment vertical="center" wrapText="1"/>
    </xf>
    <xf numFmtId="0" fontId="19" fillId="39" borderId="14" xfId="0" applyFont="1" applyFill="1" applyBorder="1" applyAlignment="1">
      <alignment vertical="center" wrapText="1"/>
    </xf>
    <xf numFmtId="16" fontId="3" fillId="54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" fontId="3" fillId="54" borderId="14" xfId="0" applyNumberFormat="1" applyFont="1" applyFill="1" applyBorder="1" applyAlignment="1" quotePrefix="1">
      <alignment vertical="center" wrapText="1"/>
    </xf>
    <xf numFmtId="0" fontId="4" fillId="54" borderId="14" xfId="0" applyFont="1" applyFill="1" applyBorder="1" applyAlignment="1">
      <alignment vertical="center" wrapText="1"/>
    </xf>
    <xf numFmtId="1" fontId="3" fillId="54" borderId="14" xfId="0" applyNumberFormat="1" applyFont="1" applyFill="1" applyBorder="1" applyAlignment="1">
      <alignment vertical="center" wrapText="1"/>
    </xf>
    <xf numFmtId="0" fontId="11" fillId="39" borderId="14" xfId="0" applyFont="1" applyFill="1" applyBorder="1" applyAlignment="1">
      <alignment wrapText="1"/>
    </xf>
    <xf numFmtId="0" fontId="3" fillId="0" borderId="18" xfId="72" applyFont="1" applyBorder="1" applyAlignment="1">
      <alignment vertical="center" wrapText="1"/>
      <protection/>
    </xf>
    <xf numFmtId="0" fontId="23" fillId="54" borderId="0" xfId="0" applyFont="1" applyFill="1" applyAlignment="1">
      <alignment wrapText="1"/>
    </xf>
    <xf numFmtId="0" fontId="14" fillId="0" borderId="0" xfId="72" applyFont="1" applyBorder="1" applyAlignment="1">
      <alignment horizontal="justify" vertical="center" wrapText="1"/>
      <protection/>
    </xf>
    <xf numFmtId="0" fontId="13" fillId="0" borderId="0" xfId="72" applyFont="1" applyBorder="1" applyAlignment="1">
      <alignment vertical="center"/>
      <protection/>
    </xf>
    <xf numFmtId="0" fontId="13" fillId="0" borderId="18" xfId="72" applyFont="1" applyBorder="1" applyAlignment="1">
      <alignment vertical="center"/>
      <protection/>
    </xf>
    <xf numFmtId="0" fontId="3" fillId="0" borderId="14" xfId="72" applyFont="1" applyBorder="1" applyAlignment="1">
      <alignment horizontal="center" vertical="center"/>
      <protection/>
    </xf>
    <xf numFmtId="0" fontId="46" fillId="54" borderId="14" xfId="0" applyFont="1" applyFill="1" applyBorder="1" applyAlignment="1">
      <alignment horizontal="center" vertical="center" wrapText="1"/>
    </xf>
    <xf numFmtId="2" fontId="3" fillId="54" borderId="0" xfId="0" applyNumberFormat="1" applyFont="1" applyFill="1" applyAlignment="1">
      <alignment vertical="center"/>
    </xf>
    <xf numFmtId="186" fontId="3" fillId="54" borderId="0" xfId="0" applyNumberFormat="1" applyFont="1" applyFill="1" applyAlignment="1">
      <alignment vertical="center" wrapText="1"/>
    </xf>
    <xf numFmtId="3" fontId="4" fillId="54" borderId="14" xfId="0" applyNumberFormat="1" applyFont="1" applyFill="1" applyBorder="1" applyAlignment="1">
      <alignment vertical="center" wrapText="1"/>
    </xf>
    <xf numFmtId="0" fontId="3" fillId="0" borderId="0" xfId="72" applyFont="1" applyBorder="1" applyAlignment="1">
      <alignment vertical="center"/>
      <protection/>
    </xf>
    <xf numFmtId="0" fontId="3" fillId="0" borderId="0" xfId="72" applyFont="1" applyBorder="1" applyAlignment="1">
      <alignment horizontal="left" vertical="center"/>
      <protection/>
    </xf>
    <xf numFmtId="0" fontId="0" fillId="0" borderId="0" xfId="72" applyFont="1" applyAlignment="1">
      <alignment vertical="center"/>
      <protection/>
    </xf>
    <xf numFmtId="0" fontId="39" fillId="0" borderId="0" xfId="72" applyFont="1" applyAlignment="1">
      <alignment vertical="center"/>
      <protection/>
    </xf>
    <xf numFmtId="0" fontId="23" fillId="54" borderId="0" xfId="0" applyFont="1" applyFill="1" applyAlignment="1">
      <alignment/>
    </xf>
    <xf numFmtId="0" fontId="48" fillId="0" borderId="0" xfId="72" applyFont="1" applyAlignment="1">
      <alignment vertical="center"/>
      <protection/>
    </xf>
    <xf numFmtId="0" fontId="23" fillId="0" borderId="0" xfId="72" applyFont="1" applyAlignment="1">
      <alignment vertical="center"/>
      <protection/>
    </xf>
    <xf numFmtId="0" fontId="3" fillId="0" borderId="14" xfId="72" applyFont="1" applyFill="1" applyBorder="1" applyAlignment="1">
      <alignment horizontal="center" vertical="center"/>
      <protection/>
    </xf>
    <xf numFmtId="0" fontId="40" fillId="0" borderId="14" xfId="0" applyFont="1" applyBorder="1" applyAlignment="1">
      <alignment vertical="center" wrapText="1"/>
    </xf>
    <xf numFmtId="0" fontId="23" fillId="0" borderId="0" xfId="72" applyFont="1" applyAlignment="1">
      <alignment vertical="center"/>
      <protection/>
    </xf>
    <xf numFmtId="0" fontId="23" fillId="0" borderId="14" xfId="72" applyFont="1" applyBorder="1" applyAlignment="1">
      <alignment horizontal="center" vertical="center"/>
      <protection/>
    </xf>
    <xf numFmtId="0" fontId="49" fillId="0" borderId="14" xfId="72" applyFont="1" applyBorder="1" applyAlignment="1">
      <alignment horizontal="center" vertical="center"/>
      <protection/>
    </xf>
    <xf numFmtId="0" fontId="23" fillId="39" borderId="14" xfId="72" applyFont="1" applyFill="1" applyBorder="1" applyAlignment="1">
      <alignment horizontal="center" vertical="center"/>
      <protection/>
    </xf>
    <xf numFmtId="0" fontId="39" fillId="0" borderId="0" xfId="72" applyFont="1" applyBorder="1" applyAlignment="1">
      <alignment vertical="center"/>
      <protection/>
    </xf>
    <xf numFmtId="0" fontId="39" fillId="0" borderId="0" xfId="72" applyFont="1" applyAlignment="1">
      <alignment vertical="center"/>
      <protection/>
    </xf>
    <xf numFmtId="0" fontId="3" fillId="0" borderId="25" xfId="72" applyFont="1" applyBorder="1" applyAlignment="1">
      <alignment horizontal="center" vertical="center" wrapText="1"/>
      <protection/>
    </xf>
    <xf numFmtId="0" fontId="4" fillId="0" borderId="14" xfId="72" applyFont="1" applyBorder="1" applyAlignment="1">
      <alignment horizontal="center" vertical="center"/>
      <protection/>
    </xf>
    <xf numFmtId="0" fontId="3" fillId="39" borderId="14" xfId="72" applyFont="1" applyFill="1" applyBorder="1" applyAlignment="1">
      <alignment horizontal="center" vertical="center"/>
      <protection/>
    </xf>
    <xf numFmtId="0" fontId="3" fillId="0" borderId="18" xfId="72" applyFont="1" applyBorder="1" applyAlignment="1">
      <alignment horizontal="left" vertical="center"/>
      <protection/>
    </xf>
    <xf numFmtId="0" fontId="3" fillId="54" borderId="18" xfId="0" applyFont="1" applyFill="1" applyBorder="1" applyAlignment="1">
      <alignment wrapText="1"/>
    </xf>
    <xf numFmtId="0" fontId="3" fillId="0" borderId="18" xfId="72" applyFont="1" applyBorder="1" applyAlignment="1">
      <alignment vertical="center"/>
      <protection/>
    </xf>
    <xf numFmtId="0" fontId="3" fillId="0" borderId="14" xfId="72" applyFont="1" applyBorder="1" applyAlignment="1">
      <alignment horizontal="center" vertical="center" wrapText="1"/>
      <protection/>
    </xf>
    <xf numFmtId="0" fontId="0" fillId="0" borderId="14" xfId="72" applyFont="1" applyBorder="1" applyAlignment="1">
      <alignment horizontal="center" vertical="center"/>
      <protection/>
    </xf>
    <xf numFmtId="0" fontId="3" fillId="0" borderId="2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67" fillId="0" borderId="14" xfId="72" applyFont="1" applyBorder="1" applyAlignment="1">
      <alignment horizontal="center" vertical="center"/>
      <protection/>
    </xf>
    <xf numFmtId="0" fontId="4" fillId="54" borderId="0" xfId="0" applyFont="1" applyFill="1" applyAlignment="1">
      <alignment wrapText="1"/>
    </xf>
    <xf numFmtId="1" fontId="50" fillId="0" borderId="14" xfId="0" applyNumberFormat="1" applyFont="1" applyBorder="1" applyAlignment="1">
      <alignment horizontal="center" vertical="center"/>
    </xf>
    <xf numFmtId="0" fontId="4" fillId="54" borderId="0" xfId="0" applyFont="1" applyFill="1" applyAlignment="1">
      <alignment horizontal="center" vertical="center" wrapText="1"/>
    </xf>
    <xf numFmtId="0" fontId="4" fillId="54" borderId="18" xfId="0" applyFont="1" applyFill="1" applyBorder="1" applyAlignment="1">
      <alignment horizontal="center" vertical="center" wrapText="1"/>
    </xf>
    <xf numFmtId="0" fontId="3" fillId="54" borderId="25" xfId="0" applyFont="1" applyFill="1" applyBorder="1" applyAlignment="1">
      <alignment horizontal="center" vertical="center" wrapText="1"/>
    </xf>
    <xf numFmtId="0" fontId="3" fillId="54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right" vertical="center" wrapText="1"/>
    </xf>
    <xf numFmtId="0" fontId="3" fillId="54" borderId="0" xfId="0" applyFont="1" applyFill="1" applyAlignment="1">
      <alignment horizontal="center" wrapText="1"/>
    </xf>
    <xf numFmtId="0" fontId="0" fillId="54" borderId="0" xfId="0" applyFont="1" applyFill="1" applyAlignment="1">
      <alignment horizontal="center" wrapText="1"/>
    </xf>
    <xf numFmtId="0" fontId="0" fillId="54" borderId="0" xfId="0" applyFont="1" applyFill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0" fontId="3" fillId="54" borderId="0" xfId="0" applyFont="1" applyFill="1" applyAlignment="1">
      <alignment wrapText="1"/>
    </xf>
    <xf numFmtId="0" fontId="4" fillId="54" borderId="0" xfId="0" applyFont="1" applyFill="1" applyAlignment="1">
      <alignment horizontal="center" wrapText="1"/>
    </xf>
    <xf numFmtId="0" fontId="11" fillId="54" borderId="0" xfId="0" applyFont="1" applyFill="1" applyAlignment="1">
      <alignment horizontal="center" wrapText="1"/>
    </xf>
    <xf numFmtId="0" fontId="11" fillId="54" borderId="0" xfId="0" applyFont="1" applyFill="1" applyAlignment="1">
      <alignment wrapText="1"/>
    </xf>
    <xf numFmtId="0" fontId="9" fillId="0" borderId="18" xfId="72" applyFont="1" applyBorder="1" applyAlignment="1">
      <alignment horizontal="center" vertical="center"/>
      <protection/>
    </xf>
    <xf numFmtId="0" fontId="4" fillId="0" borderId="14" xfId="72" applyFont="1" applyBorder="1" applyAlignment="1">
      <alignment vertical="center" wrapText="1"/>
      <protection/>
    </xf>
    <xf numFmtId="0" fontId="11" fillId="0" borderId="14" xfId="72" applyFont="1" applyBorder="1" applyAlignment="1">
      <alignment vertical="center"/>
      <protection/>
    </xf>
    <xf numFmtId="0" fontId="4" fillId="0" borderId="14" xfId="72" applyFont="1" applyBorder="1" applyAlignment="1">
      <alignment horizontal="center" vertical="center" wrapText="1"/>
      <protection/>
    </xf>
    <xf numFmtId="0" fontId="45" fillId="0" borderId="18" xfId="72" applyFont="1" applyBorder="1" applyAlignment="1">
      <alignment horizontal="right" vertical="center"/>
      <protection/>
    </xf>
    <xf numFmtId="0" fontId="10" fillId="0" borderId="0" xfId="72" applyFont="1" applyAlignment="1">
      <alignment horizontal="justify" vertical="center"/>
      <protection/>
    </xf>
    <xf numFmtId="0" fontId="9" fillId="0" borderId="0" xfId="72" applyFont="1" applyAlignment="1">
      <alignment horizontal="center" vertical="center"/>
      <protection/>
    </xf>
    <xf numFmtId="0" fontId="11" fillId="0" borderId="0" xfId="72" applyFont="1" applyAlignment="1">
      <alignment vertical="center"/>
      <protection/>
    </xf>
    <xf numFmtId="0" fontId="10" fillId="0" borderId="0" xfId="72" applyFont="1" applyAlignment="1">
      <alignment horizontal="center" vertical="center"/>
      <protection/>
    </xf>
    <xf numFmtId="0" fontId="3" fillId="0" borderId="0" xfId="72" applyFont="1" applyAlignment="1">
      <alignment horizontal="center" vertical="center" wrapText="1"/>
      <protection/>
    </xf>
    <xf numFmtId="0" fontId="9" fillId="0" borderId="18" xfId="72" applyFont="1" applyBorder="1" applyAlignment="1">
      <alignment horizontal="center" vertical="center"/>
      <protection/>
    </xf>
    <xf numFmtId="0" fontId="3" fillId="0" borderId="14" xfId="72" applyFont="1" applyBorder="1" applyAlignment="1">
      <alignment horizontal="left" vertical="center" wrapText="1"/>
      <protection/>
    </xf>
    <xf numFmtId="0" fontId="0" fillId="0" borderId="14" xfId="72" applyFont="1" applyBorder="1" applyAlignment="1">
      <alignment vertical="center"/>
      <protection/>
    </xf>
    <xf numFmtId="0" fontId="3" fillId="0" borderId="14" xfId="72" applyFont="1" applyBorder="1" applyAlignment="1">
      <alignment vertical="center" wrapText="1"/>
      <protection/>
    </xf>
    <xf numFmtId="0" fontId="0" fillId="0" borderId="14" xfId="72" applyFont="1" applyBorder="1" applyAlignment="1">
      <alignment vertical="center" wrapText="1"/>
      <protection/>
    </xf>
    <xf numFmtId="0" fontId="3" fillId="0" borderId="16" xfId="72" applyFont="1" applyBorder="1" applyAlignment="1">
      <alignment horizontal="left" vertical="center"/>
      <protection/>
    </xf>
    <xf numFmtId="0" fontId="0" fillId="0" borderId="19" xfId="72" applyFont="1" applyBorder="1" applyAlignment="1">
      <alignment vertical="center"/>
      <protection/>
    </xf>
    <xf numFmtId="0" fontId="0" fillId="0" borderId="15" xfId="72" applyFont="1" applyBorder="1" applyAlignment="1">
      <alignment vertical="center"/>
      <protection/>
    </xf>
    <xf numFmtId="0" fontId="4" fillId="0" borderId="16" xfId="72" applyFont="1" applyBorder="1" applyAlignment="1">
      <alignment horizontal="left" vertical="center"/>
      <protection/>
    </xf>
    <xf numFmtId="0" fontId="11" fillId="0" borderId="19" xfId="72" applyFont="1" applyBorder="1" applyAlignment="1">
      <alignment vertical="center"/>
      <protection/>
    </xf>
    <xf numFmtId="0" fontId="11" fillId="0" borderId="15" xfId="72" applyFont="1" applyBorder="1" applyAlignment="1">
      <alignment vertical="center"/>
      <protection/>
    </xf>
    <xf numFmtId="0" fontId="4" fillId="0" borderId="16" xfId="72" applyFont="1" applyBorder="1" applyAlignment="1">
      <alignment vertical="center"/>
      <protection/>
    </xf>
    <xf numFmtId="0" fontId="3" fillId="0" borderId="0" xfId="72" applyFont="1" applyBorder="1" applyAlignment="1">
      <alignment horizontal="center" vertical="center" wrapText="1"/>
      <protection/>
    </xf>
    <xf numFmtId="0" fontId="0" fillId="0" borderId="0" xfId="72" applyFont="1" applyAlignment="1">
      <alignment vertical="center"/>
      <protection/>
    </xf>
    <xf numFmtId="0" fontId="4" fillId="0" borderId="16" xfId="72" applyFont="1" applyBorder="1" applyAlignment="1">
      <alignment vertical="center" wrapText="1"/>
      <protection/>
    </xf>
    <xf numFmtId="0" fontId="11" fillId="0" borderId="19" xfId="72" applyFont="1" applyBorder="1" applyAlignment="1">
      <alignment vertical="center" wrapText="1"/>
      <protection/>
    </xf>
    <xf numFmtId="0" fontId="11" fillId="0" borderId="15" xfId="72" applyFont="1" applyBorder="1" applyAlignment="1">
      <alignment vertical="center" wrapText="1"/>
      <protection/>
    </xf>
    <xf numFmtId="0" fontId="4" fillId="0" borderId="16" xfId="72" applyFont="1" applyBorder="1" applyAlignment="1">
      <alignment horizontal="left" vertical="center" wrapText="1"/>
      <protection/>
    </xf>
    <xf numFmtId="0" fontId="3" fillId="54" borderId="0" xfId="74" applyFont="1" applyFill="1" applyAlignment="1">
      <alignment horizontal="center" vertical="top" wrapText="1"/>
      <protection/>
    </xf>
    <xf numFmtId="0" fontId="3" fillId="54" borderId="0" xfId="74" applyFont="1" applyFill="1" applyBorder="1" applyAlignment="1">
      <alignment horizontal="center"/>
      <protection/>
    </xf>
    <xf numFmtId="0" fontId="44" fillId="54" borderId="0" xfId="73" applyFont="1" applyFill="1" applyAlignment="1">
      <alignment horizontal="center"/>
      <protection/>
    </xf>
    <xf numFmtId="0" fontId="4" fillId="54" borderId="18" xfId="74" applyFont="1" applyFill="1" applyBorder="1" applyAlignment="1">
      <alignment horizontal="center"/>
      <protection/>
    </xf>
    <xf numFmtId="0" fontId="3" fillId="54" borderId="0" xfId="74" applyFont="1" applyFill="1" applyAlignment="1">
      <alignment horizontal="center" vertical="top"/>
      <protection/>
    </xf>
    <xf numFmtId="0" fontId="4" fillId="54" borderId="0" xfId="74" applyFont="1" applyFill="1" applyAlignment="1">
      <alignment horizontal="center"/>
      <protection/>
    </xf>
    <xf numFmtId="0" fontId="3" fillId="54" borderId="0" xfId="74" applyFont="1" applyFill="1" applyAlignment="1">
      <alignment horizont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54" borderId="0" xfId="69" applyFont="1" applyFill="1" applyAlignment="1" applyProtection="1">
      <alignment horizontal="center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/>
      <protection/>
    </xf>
    <xf numFmtId="0" fontId="3" fillId="0" borderId="25" xfId="72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54" borderId="19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54" borderId="0" xfId="74" applyFont="1" applyFill="1" applyAlignment="1">
      <alignment vertical="center" wrapText="1"/>
      <protection/>
    </xf>
    <xf numFmtId="0" fontId="0" fillId="54" borderId="0" xfId="74" applyFill="1" applyAlignment="1">
      <alignment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54" borderId="16" xfId="0" applyFont="1" applyFill="1" applyBorder="1" applyAlignment="1">
      <alignment horizontal="left" vertical="center" wrapText="1"/>
    </xf>
    <xf numFmtId="0" fontId="3" fillId="54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54" borderId="21" xfId="0" applyFont="1" applyFill="1" applyBorder="1" applyAlignment="1">
      <alignment horizontal="center" vertical="center" wrapText="1"/>
    </xf>
    <xf numFmtId="0" fontId="4" fillId="54" borderId="25" xfId="0" applyFont="1" applyFill="1" applyBorder="1" applyAlignment="1">
      <alignment horizontal="center" vertical="center" wrapText="1"/>
    </xf>
    <xf numFmtId="0" fontId="4" fillId="54" borderId="26" xfId="0" applyFont="1" applyFill="1" applyBorder="1" applyAlignment="1">
      <alignment horizontal="center" vertical="center" wrapText="1"/>
    </xf>
    <xf numFmtId="0" fontId="4" fillId="54" borderId="17" xfId="0" applyFont="1" applyFill="1" applyBorder="1" applyAlignment="1">
      <alignment horizontal="center" vertical="center" wrapText="1"/>
    </xf>
    <xf numFmtId="0" fontId="4" fillId="54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54" borderId="16" xfId="0" applyFont="1" applyFill="1" applyBorder="1" applyAlignment="1">
      <alignment horizontal="left" vertical="center" wrapText="1"/>
    </xf>
    <xf numFmtId="0" fontId="4" fillId="54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" fillId="54" borderId="0" xfId="0" applyFont="1" applyFill="1" applyAlignment="1">
      <alignment horizontal="center" vertical="top" wrapText="1"/>
    </xf>
    <xf numFmtId="0" fontId="3" fillId="54" borderId="0" xfId="0" applyFont="1" applyFill="1" applyAlignment="1">
      <alignment horizontal="left" vertical="top" wrapText="1"/>
    </xf>
    <xf numFmtId="0" fontId="4" fillId="0" borderId="1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12" fillId="54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54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54" borderId="0" xfId="74" applyFont="1" applyFill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right" vertical="center" wrapText="1"/>
    </xf>
    <xf numFmtId="0" fontId="4" fillId="54" borderId="16" xfId="0" applyFont="1" applyFill="1" applyBorder="1" applyAlignment="1">
      <alignment horizontal="center" vertical="center" wrapText="1"/>
    </xf>
    <xf numFmtId="0" fontId="4" fillId="54" borderId="19" xfId="0" applyFont="1" applyFill="1" applyBorder="1" applyAlignment="1">
      <alignment horizontal="center" vertical="center" wrapText="1"/>
    </xf>
    <xf numFmtId="0" fontId="4" fillId="54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9" fontId="4" fillId="54" borderId="20" xfId="0" applyNumberFormat="1" applyFont="1" applyFill="1" applyBorder="1" applyAlignment="1">
      <alignment horizontal="center" vertical="center" wrapText="1"/>
    </xf>
    <xf numFmtId="49" fontId="4" fillId="54" borderId="24" xfId="0" applyNumberFormat="1" applyFont="1" applyFill="1" applyBorder="1" applyAlignment="1">
      <alignment horizontal="center" vertical="center" wrapText="1"/>
    </xf>
    <xf numFmtId="0" fontId="3" fillId="54" borderId="25" xfId="74" applyFont="1" applyFill="1" applyBorder="1" applyAlignment="1">
      <alignment horizontal="center" vertical="center" wrapText="1"/>
      <protection/>
    </xf>
    <xf numFmtId="0" fontId="3" fillId="54" borderId="18" xfId="74" applyFont="1" applyFill="1" applyBorder="1" applyAlignment="1">
      <alignment horizontal="center" vertical="center" wrapText="1"/>
      <protection/>
    </xf>
    <xf numFmtId="0" fontId="3" fillId="0" borderId="25" xfId="74" applyFont="1" applyFill="1" applyBorder="1" applyAlignment="1">
      <alignment horizontal="center" vertical="center" wrapText="1"/>
      <protection/>
    </xf>
    <xf numFmtId="0" fontId="4" fillId="54" borderId="18" xfId="74" applyFont="1" applyFill="1" applyBorder="1" applyAlignment="1">
      <alignment horizontal="center" vertical="center" wrapText="1"/>
      <protection/>
    </xf>
  </cellXfs>
  <cellStyles count="8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Geras" xfId="67"/>
    <cellStyle name="Hyperlink" xfId="68"/>
    <cellStyle name="Hipersaitas 2" xfId="69"/>
    <cellStyle name="Input" xfId="70"/>
    <cellStyle name="Išvestis" xfId="71"/>
    <cellStyle name="Įprastas 2" xfId="72"/>
    <cellStyle name="Įprastas 2 2" xfId="73"/>
    <cellStyle name="Įprastas 3" xfId="74"/>
    <cellStyle name="Įprastas 4" xfId="75"/>
    <cellStyle name="Įspėjimo tekstas" xfId="76"/>
    <cellStyle name="Įvestis" xfId="77"/>
    <cellStyle name="Comma" xfId="78"/>
    <cellStyle name="Comma [0]" xfId="79"/>
    <cellStyle name="Linked Cell" xfId="80"/>
    <cellStyle name="Neutral" xfId="81"/>
    <cellStyle name="Neutralus" xfId="82"/>
    <cellStyle name="Normal_17 VSAFAS_lyginamasis_4-19_priedai_2009-09-10" xfId="83"/>
    <cellStyle name="Note" xfId="84"/>
    <cellStyle name="Paryškinimas 1" xfId="85"/>
    <cellStyle name="Paryškinimas 2" xfId="86"/>
    <cellStyle name="Paryškinimas 3" xfId="87"/>
    <cellStyle name="Paryškinimas 4" xfId="88"/>
    <cellStyle name="Paryškinimas 5" xfId="89"/>
    <cellStyle name="Paryškinimas 6" xfId="90"/>
    <cellStyle name="Pastaba" xfId="91"/>
    <cellStyle name="Pavadinimas" xfId="92"/>
    <cellStyle name="Percent" xfId="93"/>
    <cellStyle name="Skaičiavimas" xfId="94"/>
    <cellStyle name="Suma" xfId="95"/>
    <cellStyle name="Susietas langelis" xfId="96"/>
    <cellStyle name="Tikrinimo langelis" xfId="97"/>
    <cellStyle name="Currency" xfId="98"/>
    <cellStyle name="Currency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showGridLines="0" zoomScaleSheetLayoutView="80" workbookViewId="0" topLeftCell="A47">
      <selection activeCell="B94" sqref="B94"/>
    </sheetView>
  </sheetViews>
  <sheetFormatPr defaultColWidth="9.140625" defaultRowHeight="12.75"/>
  <cols>
    <col min="1" max="1" width="7.57421875" style="6" customWidth="1"/>
    <col min="2" max="2" width="58.57421875" style="2" customWidth="1"/>
    <col min="3" max="3" width="8.57421875" style="7" customWidth="1"/>
    <col min="4" max="4" width="14.57421875" style="6" customWidth="1"/>
    <col min="5" max="5" width="16.140625" style="6" customWidth="1"/>
    <col min="6" max="6" width="4.421875" style="6" customWidth="1"/>
    <col min="7" max="16384" width="9.140625" style="6" customWidth="1"/>
  </cols>
  <sheetData>
    <row r="1" ht="12.75">
      <c r="D1" s="6" t="s">
        <v>239</v>
      </c>
    </row>
    <row r="2" ht="12.75">
      <c r="D2" s="6" t="s">
        <v>241</v>
      </c>
    </row>
    <row r="3" spans="1:8" s="90" customFormat="1" ht="12.75" customHeight="1">
      <c r="A3" s="300" t="s">
        <v>352</v>
      </c>
      <c r="B3" s="300"/>
      <c r="C3" s="300"/>
      <c r="D3" s="300"/>
      <c r="E3" s="300"/>
      <c r="F3" s="3"/>
      <c r="G3" s="132"/>
      <c r="H3" s="132"/>
    </row>
    <row r="4" spans="1:8" s="90" customFormat="1" ht="12.75">
      <c r="A4" s="300"/>
      <c r="B4" s="300"/>
      <c r="C4" s="300"/>
      <c r="D4" s="300"/>
      <c r="E4" s="300"/>
      <c r="F4" s="3"/>
      <c r="G4" s="137"/>
      <c r="H4" s="137"/>
    </row>
    <row r="5" spans="1:8" s="90" customFormat="1" ht="21.75" customHeight="1">
      <c r="A5" s="301" t="s">
        <v>38</v>
      </c>
      <c r="B5" s="301"/>
      <c r="C5" s="301"/>
      <c r="D5" s="301"/>
      <c r="E5" s="301"/>
      <c r="F5" s="204"/>
      <c r="G5" s="114"/>
      <c r="H5" s="114"/>
    </row>
    <row r="6" spans="1:8" s="90" customFormat="1" ht="12.75" customHeight="1">
      <c r="A6" s="302" t="s">
        <v>353</v>
      </c>
      <c r="B6" s="302"/>
      <c r="C6" s="302"/>
      <c r="D6" s="302"/>
      <c r="E6" s="302"/>
      <c r="F6" s="205"/>
      <c r="G6" s="113"/>
      <c r="H6" s="113"/>
    </row>
    <row r="7" spans="1:8" s="90" customFormat="1" ht="12.75" customHeight="1">
      <c r="A7" s="303" t="s">
        <v>46</v>
      </c>
      <c r="B7" s="303"/>
      <c r="C7" s="303"/>
      <c r="D7" s="303"/>
      <c r="E7" s="303"/>
      <c r="F7" s="205"/>
      <c r="G7" s="113"/>
      <c r="H7" s="113"/>
    </row>
    <row r="8" spans="1:8" s="90" customFormat="1" ht="12.75" customHeight="1">
      <c r="A8" s="308" t="s">
        <v>355</v>
      </c>
      <c r="B8" s="308"/>
      <c r="C8" s="308"/>
      <c r="D8" s="308"/>
      <c r="E8" s="308"/>
      <c r="F8" s="203"/>
      <c r="G8" s="115"/>
      <c r="H8" s="115"/>
    </row>
    <row r="9" spans="1:8" s="90" customFormat="1" ht="12.75">
      <c r="A9" s="115"/>
      <c r="B9" s="115"/>
      <c r="C9" s="115"/>
      <c r="D9" s="115"/>
      <c r="E9" s="115"/>
      <c r="F9" s="115"/>
      <c r="G9" s="115"/>
      <c r="H9" s="115"/>
    </row>
    <row r="10" spans="1:3" ht="12.75">
      <c r="A10" s="309"/>
      <c r="B10" s="307"/>
      <c r="C10" s="307"/>
    </row>
    <row r="11" spans="1:6" s="14" customFormat="1" ht="12.75">
      <c r="A11" s="310" t="s">
        <v>212</v>
      </c>
      <c r="B11" s="311"/>
      <c r="C11" s="311"/>
      <c r="D11" s="312"/>
      <c r="E11" s="312"/>
      <c r="F11" s="4"/>
    </row>
    <row r="12" spans="1:6" s="14" customFormat="1" ht="12.75">
      <c r="A12" s="310" t="s">
        <v>363</v>
      </c>
      <c r="B12" s="311"/>
      <c r="C12" s="311"/>
      <c r="D12" s="312"/>
      <c r="E12" s="312"/>
      <c r="F12" s="4"/>
    </row>
    <row r="13" spans="1:6" ht="12.75">
      <c r="A13" s="305" t="s">
        <v>364</v>
      </c>
      <c r="B13" s="306"/>
      <c r="C13" s="306"/>
      <c r="D13" s="307"/>
      <c r="E13" s="307"/>
      <c r="F13" s="5"/>
    </row>
    <row r="14" spans="1:6" ht="12.75">
      <c r="A14" s="305" t="s">
        <v>213</v>
      </c>
      <c r="B14" s="305"/>
      <c r="C14" s="305"/>
      <c r="D14" s="307"/>
      <c r="E14" s="307"/>
      <c r="F14" s="5"/>
    </row>
    <row r="15" spans="1:7" ht="12.75" customHeight="1">
      <c r="A15" s="1"/>
      <c r="B15" s="304" t="s">
        <v>1</v>
      </c>
      <c r="C15" s="304"/>
      <c r="D15" s="304"/>
      <c r="E15" s="304"/>
      <c r="F15" s="206"/>
      <c r="G15" s="144"/>
    </row>
    <row r="16" spans="1:10" ht="67.5" customHeight="1">
      <c r="A16" s="11" t="s">
        <v>62</v>
      </c>
      <c r="B16" s="12" t="s">
        <v>120</v>
      </c>
      <c r="C16" s="16" t="s">
        <v>214</v>
      </c>
      <c r="D16" s="12" t="s">
        <v>215</v>
      </c>
      <c r="E16" s="12" t="s">
        <v>216</v>
      </c>
      <c r="F16" s="204"/>
      <c r="H16" s="276" t="s">
        <v>349</v>
      </c>
      <c r="I16" s="276"/>
      <c r="J16" s="276"/>
    </row>
    <row r="17" spans="1:7" s="2" customFormat="1" ht="12.75">
      <c r="A17" s="37" t="s">
        <v>63</v>
      </c>
      <c r="B17" s="20" t="s">
        <v>206</v>
      </c>
      <c r="C17" s="43"/>
      <c r="D17" s="245">
        <f>D18+D24+D35+D36</f>
        <v>3632804</v>
      </c>
      <c r="E17" s="245">
        <f>E18+E24+E35+E36</f>
        <v>3722678</v>
      </c>
      <c r="F17" s="207"/>
      <c r="G17" s="195"/>
    </row>
    <row r="18" spans="1:7" s="2" customFormat="1" ht="12.75">
      <c r="A18" s="21" t="s">
        <v>64</v>
      </c>
      <c r="B18" s="26" t="s">
        <v>237</v>
      </c>
      <c r="C18" s="43"/>
      <c r="D18" s="246">
        <f>D19+D20+D21+D22+D23</f>
        <v>0</v>
      </c>
      <c r="E18" s="246">
        <f>E19+E20+E21+E22+E23</f>
        <v>258</v>
      </c>
      <c r="F18" s="207"/>
      <c r="G18" s="195"/>
    </row>
    <row r="19" spans="1:7" s="2" customFormat="1" ht="12.75">
      <c r="A19" s="21" t="s">
        <v>65</v>
      </c>
      <c r="B19" s="47" t="s">
        <v>66</v>
      </c>
      <c r="C19" s="43"/>
      <c r="D19" s="39"/>
      <c r="E19" s="39"/>
      <c r="F19" s="207"/>
      <c r="G19" s="195"/>
    </row>
    <row r="20" spans="1:7" s="2" customFormat="1" ht="12.75">
      <c r="A20" s="21" t="s">
        <v>67</v>
      </c>
      <c r="B20" s="47" t="s">
        <v>174</v>
      </c>
      <c r="C20" s="43"/>
      <c r="D20" s="39">
        <v>0</v>
      </c>
      <c r="E20" s="39">
        <v>258</v>
      </c>
      <c r="F20" s="207"/>
      <c r="G20" s="195"/>
    </row>
    <row r="21" spans="1:7" s="2" customFormat="1" ht="12.75">
      <c r="A21" s="21" t="s">
        <v>68</v>
      </c>
      <c r="B21" s="47" t="s">
        <v>69</v>
      </c>
      <c r="C21" s="43"/>
      <c r="D21" s="39"/>
      <c r="E21" s="39"/>
      <c r="F21" s="207"/>
      <c r="G21" s="195"/>
    </row>
    <row r="22" spans="1:7" s="2" customFormat="1" ht="12.75">
      <c r="A22" s="13" t="s">
        <v>70</v>
      </c>
      <c r="B22" s="47" t="s">
        <v>356</v>
      </c>
      <c r="C22" s="39"/>
      <c r="D22" s="39"/>
      <c r="E22" s="39"/>
      <c r="F22" s="207"/>
      <c r="G22" s="195"/>
    </row>
    <row r="23" spans="1:7" s="36" customFormat="1" ht="12.75" customHeight="1">
      <c r="A23" s="140" t="s">
        <v>152</v>
      </c>
      <c r="B23" s="141" t="s">
        <v>2</v>
      </c>
      <c r="C23" s="17"/>
      <c r="D23" s="51"/>
      <c r="E23" s="51"/>
      <c r="F23" s="135"/>
      <c r="G23" s="195"/>
    </row>
    <row r="24" spans="1:7" s="2" customFormat="1" ht="12.75">
      <c r="A24" s="21" t="s">
        <v>71</v>
      </c>
      <c r="B24" s="26" t="s">
        <v>175</v>
      </c>
      <c r="C24" s="43"/>
      <c r="D24" s="247">
        <f>D25+D26+D27+D28+D29+D30+D31+D32+D33+D34</f>
        <v>3632804</v>
      </c>
      <c r="E24" s="247">
        <f>E25+E26+E27+E28+E29+E30+E31+E32+E33+E34</f>
        <v>3722420</v>
      </c>
      <c r="F24" s="207"/>
      <c r="G24" s="195"/>
    </row>
    <row r="25" spans="1:7" s="2" customFormat="1" ht="12.75">
      <c r="A25" s="21" t="s">
        <v>72</v>
      </c>
      <c r="B25" s="47" t="s">
        <v>173</v>
      </c>
      <c r="C25" s="43"/>
      <c r="D25" s="39"/>
      <c r="E25" s="39"/>
      <c r="F25" s="207"/>
      <c r="G25" s="195"/>
    </row>
    <row r="26" spans="1:7" s="2" customFormat="1" ht="12.75">
      <c r="A26" s="21" t="s">
        <v>73</v>
      </c>
      <c r="B26" s="47" t="s">
        <v>176</v>
      </c>
      <c r="C26" s="43"/>
      <c r="D26" s="39">
        <v>3611630</v>
      </c>
      <c r="E26" s="39">
        <v>3690144</v>
      </c>
      <c r="F26" s="207"/>
      <c r="G26" s="195"/>
    </row>
    <row r="27" spans="1:7" s="2" customFormat="1" ht="12.75">
      <c r="A27" s="21" t="s">
        <v>74</v>
      </c>
      <c r="B27" s="47" t="s">
        <v>177</v>
      </c>
      <c r="C27" s="43"/>
      <c r="D27" s="39"/>
      <c r="E27" s="39"/>
      <c r="F27" s="207"/>
      <c r="G27" s="195"/>
    </row>
    <row r="28" spans="1:7" s="2" customFormat="1" ht="12.75">
      <c r="A28" s="21" t="s">
        <v>75</v>
      </c>
      <c r="B28" s="47" t="s">
        <v>178</v>
      </c>
      <c r="C28" s="43"/>
      <c r="D28" s="39"/>
      <c r="E28" s="39"/>
      <c r="F28" s="207"/>
      <c r="G28" s="195"/>
    </row>
    <row r="29" spans="1:7" s="2" customFormat="1" ht="12.75">
      <c r="A29" s="21" t="s">
        <v>77</v>
      </c>
      <c r="B29" s="47" t="s">
        <v>76</v>
      </c>
      <c r="C29" s="43"/>
      <c r="D29" s="39">
        <v>643</v>
      </c>
      <c r="E29" s="39">
        <v>2411</v>
      </c>
      <c r="F29" s="207"/>
      <c r="G29" s="195"/>
    </row>
    <row r="30" spans="1:7" s="2" customFormat="1" ht="12.75">
      <c r="A30" s="21" t="s">
        <v>79</v>
      </c>
      <c r="B30" s="47" t="s">
        <v>78</v>
      </c>
      <c r="C30" s="43"/>
      <c r="D30" s="39"/>
      <c r="E30" s="39"/>
      <c r="F30" s="207"/>
      <c r="G30" s="195"/>
    </row>
    <row r="31" spans="1:7" s="2" customFormat="1" ht="12.75">
      <c r="A31" s="21" t="s">
        <v>80</v>
      </c>
      <c r="B31" s="47" t="s">
        <v>179</v>
      </c>
      <c r="C31" s="43"/>
      <c r="D31" s="39"/>
      <c r="E31" s="39"/>
      <c r="F31" s="207"/>
      <c r="G31" s="195"/>
    </row>
    <row r="32" spans="1:7" s="2" customFormat="1" ht="12.75">
      <c r="A32" s="21" t="s">
        <v>81</v>
      </c>
      <c r="B32" s="47" t="s">
        <v>181</v>
      </c>
      <c r="C32" s="43"/>
      <c r="D32" s="39">
        <v>19756</v>
      </c>
      <c r="E32" s="39">
        <v>28698</v>
      </c>
      <c r="F32" s="207"/>
      <c r="G32" s="195"/>
    </row>
    <row r="33" spans="1:7" s="2" customFormat="1" ht="12.75">
      <c r="A33" s="21" t="s">
        <v>117</v>
      </c>
      <c r="B33" s="48" t="s">
        <v>243</v>
      </c>
      <c r="C33" s="43"/>
      <c r="D33" s="39">
        <v>775</v>
      </c>
      <c r="E33" s="39">
        <v>1167</v>
      </c>
      <c r="F33" s="207"/>
      <c r="G33" s="195"/>
    </row>
    <row r="34" spans="1:7" s="2" customFormat="1" ht="12.75">
      <c r="A34" s="21" t="s">
        <v>180</v>
      </c>
      <c r="B34" s="47" t="s">
        <v>357</v>
      </c>
      <c r="C34" s="43"/>
      <c r="D34" s="39"/>
      <c r="E34" s="39"/>
      <c r="F34" s="207"/>
      <c r="G34" s="195"/>
    </row>
    <row r="35" spans="1:7" s="2" customFormat="1" ht="12.75">
      <c r="A35" s="21" t="s">
        <v>82</v>
      </c>
      <c r="B35" s="26" t="s">
        <v>83</v>
      </c>
      <c r="C35" s="43"/>
      <c r="D35" s="39"/>
      <c r="E35" s="39"/>
      <c r="F35" s="207"/>
      <c r="G35" s="195" t="s">
        <v>33</v>
      </c>
    </row>
    <row r="36" spans="1:7" s="2" customFormat="1" ht="12.75">
      <c r="A36" s="21" t="s">
        <v>98</v>
      </c>
      <c r="B36" s="26" t="s">
        <v>183</v>
      </c>
      <c r="C36" s="43"/>
      <c r="D36" s="39"/>
      <c r="E36" s="39"/>
      <c r="F36" s="207"/>
      <c r="G36" s="195"/>
    </row>
    <row r="37" spans="1:7" s="2" customFormat="1" ht="12.75">
      <c r="A37" s="37" t="s">
        <v>90</v>
      </c>
      <c r="B37" s="20" t="s">
        <v>207</v>
      </c>
      <c r="C37" s="43"/>
      <c r="D37" s="39"/>
      <c r="E37" s="39"/>
      <c r="F37" s="207"/>
      <c r="G37" s="195"/>
    </row>
    <row r="38" spans="1:7" s="2" customFormat="1" ht="12.75">
      <c r="A38" s="38" t="s">
        <v>91</v>
      </c>
      <c r="B38" s="28" t="s">
        <v>208</v>
      </c>
      <c r="C38" s="43"/>
      <c r="D38" s="245">
        <f>D39+D45+D46+D53+D54</f>
        <v>165380</v>
      </c>
      <c r="E38" s="245">
        <f>E39+E45+E46+E53+E54</f>
        <v>146212</v>
      </c>
      <c r="F38" s="207"/>
      <c r="G38" s="195"/>
    </row>
    <row r="39" spans="1:7" s="2" customFormat="1" ht="12.75">
      <c r="A39" s="30" t="s">
        <v>64</v>
      </c>
      <c r="B39" s="49" t="s">
        <v>92</v>
      </c>
      <c r="C39" s="43"/>
      <c r="D39" s="247">
        <f>D40+D41+D42+D43+D44</f>
        <v>1948</v>
      </c>
      <c r="E39" s="247">
        <f>E40+E41+E42+E43+E44</f>
        <v>2890</v>
      </c>
      <c r="F39" s="207"/>
      <c r="G39" s="195" t="s">
        <v>34</v>
      </c>
    </row>
    <row r="40" spans="1:7" s="2" customFormat="1" ht="12.75">
      <c r="A40" s="30" t="s">
        <v>65</v>
      </c>
      <c r="B40" s="48" t="s">
        <v>93</v>
      </c>
      <c r="C40" s="43"/>
      <c r="D40" s="39"/>
      <c r="E40" s="39"/>
      <c r="F40" s="207"/>
      <c r="G40" s="195"/>
    </row>
    <row r="41" spans="1:8" s="2" customFormat="1" ht="12.75">
      <c r="A41" s="30" t="s">
        <v>67</v>
      </c>
      <c r="B41" s="48" t="s">
        <v>94</v>
      </c>
      <c r="C41" s="43"/>
      <c r="D41" s="248">
        <v>1948</v>
      </c>
      <c r="E41" s="39">
        <v>2890</v>
      </c>
      <c r="F41" s="207"/>
      <c r="G41" s="242">
        <v>1427.37</v>
      </c>
      <c r="H41" s="2" t="s">
        <v>42</v>
      </c>
    </row>
    <row r="42" spans="1:8" s="2" customFormat="1" ht="12.75">
      <c r="A42" s="30" t="s">
        <v>68</v>
      </c>
      <c r="B42" s="48" t="s">
        <v>242</v>
      </c>
      <c r="C42" s="43"/>
      <c r="D42" s="39"/>
      <c r="E42" s="39"/>
      <c r="F42" s="207"/>
      <c r="G42" s="242">
        <v>1034.71</v>
      </c>
      <c r="H42" s="241" t="s">
        <v>44</v>
      </c>
    </row>
    <row r="43" spans="1:8" s="2" customFormat="1" ht="12.75">
      <c r="A43" s="30" t="s">
        <v>70</v>
      </c>
      <c r="B43" s="48" t="s">
        <v>244</v>
      </c>
      <c r="C43" s="43"/>
      <c r="D43" s="39"/>
      <c r="E43" s="39"/>
      <c r="F43" s="207"/>
      <c r="G43" s="242">
        <v>245.84</v>
      </c>
      <c r="H43" s="241" t="s">
        <v>43</v>
      </c>
    </row>
    <row r="44" spans="1:7" s="2" customFormat="1" ht="12.75" customHeight="1">
      <c r="A44" s="30" t="s">
        <v>152</v>
      </c>
      <c r="B44" s="50" t="s">
        <v>245</v>
      </c>
      <c r="C44" s="43"/>
      <c r="D44" s="39"/>
      <c r="E44" s="39"/>
      <c r="F44" s="207"/>
      <c r="G44" s="243">
        <f>SUM(G41:G43)</f>
        <v>2707.92</v>
      </c>
    </row>
    <row r="45" spans="1:7" s="2" customFormat="1" ht="12.75">
      <c r="A45" s="30" t="s">
        <v>71</v>
      </c>
      <c r="B45" s="33" t="s">
        <v>95</v>
      </c>
      <c r="C45" s="43"/>
      <c r="D45" s="39"/>
      <c r="E45" s="39">
        <v>491</v>
      </c>
      <c r="F45" s="207"/>
      <c r="G45" s="195" t="s">
        <v>29</v>
      </c>
    </row>
    <row r="46" spans="1:7" s="2" customFormat="1" ht="12.75">
      <c r="A46" s="30" t="s">
        <v>82</v>
      </c>
      <c r="B46" s="33" t="s">
        <v>246</v>
      </c>
      <c r="C46" s="39"/>
      <c r="D46" s="246">
        <f>D47+D48+D49+D50+D51+D52</f>
        <v>137113</v>
      </c>
      <c r="E46" s="246">
        <f>E47+E48+E49+E50+E51+E52</f>
        <v>121277</v>
      </c>
      <c r="F46" s="207"/>
      <c r="G46" s="195" t="s">
        <v>30</v>
      </c>
    </row>
    <row r="47" spans="1:7" s="36" customFormat="1" ht="12.75" customHeight="1">
      <c r="A47" s="142" t="s">
        <v>84</v>
      </c>
      <c r="B47" s="143" t="s">
        <v>3</v>
      </c>
      <c r="C47" s="34"/>
      <c r="D47" s="51"/>
      <c r="E47" s="51"/>
      <c r="F47" s="135"/>
      <c r="G47" s="195"/>
    </row>
    <row r="48" spans="1:7" s="2" customFormat="1" ht="12.75">
      <c r="A48" s="31" t="s">
        <v>247</v>
      </c>
      <c r="B48" s="48" t="s">
        <v>184</v>
      </c>
      <c r="C48" s="43"/>
      <c r="D48" s="39"/>
      <c r="E48" s="39"/>
      <c r="F48" s="207"/>
      <c r="G48" s="195"/>
    </row>
    <row r="49" spans="1:7" s="2" customFormat="1" ht="12.75">
      <c r="A49" s="30" t="s">
        <v>86</v>
      </c>
      <c r="B49" s="48" t="s">
        <v>97</v>
      </c>
      <c r="C49" s="43"/>
      <c r="D49" s="39"/>
      <c r="E49" s="39"/>
      <c r="F49" s="207"/>
      <c r="G49" s="195"/>
    </row>
    <row r="50" spans="1:7" s="2" customFormat="1" ht="12.75" customHeight="1">
      <c r="A50" s="30" t="s">
        <v>87</v>
      </c>
      <c r="B50" s="50" t="s">
        <v>248</v>
      </c>
      <c r="C50" s="43"/>
      <c r="D50" s="248">
        <v>378</v>
      </c>
      <c r="E50" s="39">
        <v>744</v>
      </c>
      <c r="F50" s="207"/>
      <c r="G50" s="242" t="s">
        <v>351</v>
      </c>
    </row>
    <row r="51" spans="1:7" s="2" customFormat="1" ht="12.75">
      <c r="A51" s="30" t="s">
        <v>88</v>
      </c>
      <c r="B51" s="48" t="s">
        <v>249</v>
      </c>
      <c r="C51" s="43"/>
      <c r="D51" s="39">
        <v>136735</v>
      </c>
      <c r="E51" s="39">
        <v>120533</v>
      </c>
      <c r="F51" s="207" t="s">
        <v>45</v>
      </c>
      <c r="G51" s="195"/>
    </row>
    <row r="52" spans="1:8" s="2" customFormat="1" ht="12.75">
      <c r="A52" s="30" t="s">
        <v>89</v>
      </c>
      <c r="B52" s="48" t="s">
        <v>96</v>
      </c>
      <c r="C52" s="43"/>
      <c r="D52" s="39"/>
      <c r="E52" s="39"/>
      <c r="F52" s="207"/>
      <c r="G52" s="243"/>
      <c r="H52" s="263"/>
    </row>
    <row r="53" spans="1:7" s="2" customFormat="1" ht="12.75">
      <c r="A53" s="30" t="s">
        <v>98</v>
      </c>
      <c r="B53" s="33" t="s">
        <v>99</v>
      </c>
      <c r="C53" s="25"/>
      <c r="D53" s="196"/>
      <c r="E53" s="249"/>
      <c r="F53" s="208"/>
      <c r="G53" s="195"/>
    </row>
    <row r="54" spans="1:7" s="2" customFormat="1" ht="12.75">
      <c r="A54" s="30" t="s">
        <v>100</v>
      </c>
      <c r="B54" s="33" t="s">
        <v>101</v>
      </c>
      <c r="C54" s="25"/>
      <c r="D54" s="196">
        <v>26319</v>
      </c>
      <c r="E54" s="51">
        <v>21554</v>
      </c>
      <c r="F54" s="134"/>
      <c r="G54" s="195" t="s">
        <v>31</v>
      </c>
    </row>
    <row r="55" spans="1:7" s="2" customFormat="1" ht="12.75">
      <c r="A55" s="21"/>
      <c r="B55" s="20" t="s">
        <v>185</v>
      </c>
      <c r="C55" s="11"/>
      <c r="D55" s="250">
        <f>D17+D37+D38</f>
        <v>3798184</v>
      </c>
      <c r="E55" s="250">
        <f>E17+E37+E38</f>
        <v>3868890</v>
      </c>
      <c r="F55" s="204"/>
      <c r="G55" s="195"/>
    </row>
    <row r="56" spans="1:7" s="2" customFormat="1" ht="12.75">
      <c r="A56" s="37" t="s">
        <v>102</v>
      </c>
      <c r="B56" s="20" t="s">
        <v>209</v>
      </c>
      <c r="C56" s="20"/>
      <c r="D56" s="250">
        <f>D57+D58+D59+D60</f>
        <v>3630857</v>
      </c>
      <c r="E56" s="250">
        <f>E57+E58+E59+E60</f>
        <v>3745043</v>
      </c>
      <c r="F56" s="134"/>
      <c r="G56" s="195" t="s">
        <v>20</v>
      </c>
    </row>
    <row r="57" spans="1:7" s="2" customFormat="1" ht="12.75">
      <c r="A57" s="21" t="s">
        <v>64</v>
      </c>
      <c r="B57" s="26" t="s">
        <v>103</v>
      </c>
      <c r="C57" s="22"/>
      <c r="D57" s="196">
        <v>3540</v>
      </c>
      <c r="E57" s="51">
        <v>6588</v>
      </c>
      <c r="F57" s="134"/>
      <c r="G57" s="195"/>
    </row>
    <row r="58" spans="1:7" s="2" customFormat="1" ht="12.75">
      <c r="A58" s="42" t="s">
        <v>71</v>
      </c>
      <c r="B58" s="26" t="s">
        <v>104</v>
      </c>
      <c r="C58" s="45"/>
      <c r="D58" s="295">
        <v>3596905</v>
      </c>
      <c r="E58" s="251">
        <v>3711054</v>
      </c>
      <c r="F58" s="134"/>
      <c r="G58" s="195"/>
    </row>
    <row r="59" spans="1:7" s="2" customFormat="1" ht="12.75" customHeight="1">
      <c r="A59" s="21" t="s">
        <v>82</v>
      </c>
      <c r="B59" s="51" t="s">
        <v>250</v>
      </c>
      <c r="C59" s="97"/>
      <c r="D59" s="296"/>
      <c r="E59" s="51">
        <v>1827</v>
      </c>
      <c r="F59" s="134"/>
      <c r="G59" s="195"/>
    </row>
    <row r="60" spans="1:7" s="2" customFormat="1" ht="12.75">
      <c r="A60" s="21" t="s">
        <v>251</v>
      </c>
      <c r="B60" s="26" t="s">
        <v>105</v>
      </c>
      <c r="C60" s="22"/>
      <c r="D60" s="196">
        <v>30412</v>
      </c>
      <c r="E60" s="51">
        <v>25574</v>
      </c>
      <c r="F60" s="134"/>
      <c r="G60" s="195"/>
    </row>
    <row r="61" spans="1:7" s="2" customFormat="1" ht="12.75">
      <c r="A61" s="37" t="s">
        <v>106</v>
      </c>
      <c r="B61" s="20" t="s">
        <v>210</v>
      </c>
      <c r="C61" s="44"/>
      <c r="D61" s="250">
        <f>D62+D66</f>
        <v>139442</v>
      </c>
      <c r="E61" s="250">
        <f>E62+E66</f>
        <v>114269</v>
      </c>
      <c r="F61" s="134"/>
      <c r="G61" s="195"/>
    </row>
    <row r="62" spans="1:7" s="2" customFormat="1" ht="12.75">
      <c r="A62" s="21" t="s">
        <v>64</v>
      </c>
      <c r="B62" s="26" t="s">
        <v>107</v>
      </c>
      <c r="C62" s="22"/>
      <c r="D62" s="252">
        <f>D63+D64+D65</f>
        <v>0</v>
      </c>
      <c r="E62" s="252">
        <f>E63+E64+E65</f>
        <v>0</v>
      </c>
      <c r="F62" s="134"/>
      <c r="G62" s="195"/>
    </row>
    <row r="63" spans="1:7" s="2" customFormat="1" ht="12.75">
      <c r="A63" s="21" t="s">
        <v>65</v>
      </c>
      <c r="B63" s="47" t="s">
        <v>252</v>
      </c>
      <c r="C63" s="15"/>
      <c r="D63" s="253"/>
      <c r="E63" s="249"/>
      <c r="F63" s="208"/>
      <c r="G63" s="195">
        <f>+D46-D66</f>
        <v>-2329</v>
      </c>
    </row>
    <row r="64" spans="1:7" s="2" customFormat="1" ht="12.75">
      <c r="A64" s="21" t="s">
        <v>67</v>
      </c>
      <c r="B64" s="47" t="s">
        <v>108</v>
      </c>
      <c r="C64" s="15"/>
      <c r="D64" s="51"/>
      <c r="E64" s="51"/>
      <c r="F64" s="134"/>
      <c r="G64" s="195"/>
    </row>
    <row r="65" spans="1:7" s="2" customFormat="1" ht="12.75">
      <c r="A65" s="21" t="s">
        <v>253</v>
      </c>
      <c r="B65" s="47" t="s">
        <v>109</v>
      </c>
      <c r="C65" s="15"/>
      <c r="D65" s="51"/>
      <c r="E65" s="254"/>
      <c r="F65" s="209"/>
      <c r="G65" s="195"/>
    </row>
    <row r="66" spans="1:7" s="2" customFormat="1" ht="12.75">
      <c r="A66" s="30" t="s">
        <v>71</v>
      </c>
      <c r="B66" s="33" t="s">
        <v>110</v>
      </c>
      <c r="C66" s="25"/>
      <c r="D66" s="255">
        <f>D67+D68+D69+D70+D71+D72+D75+D76+D77+D78+D79+D80</f>
        <v>139442</v>
      </c>
      <c r="E66" s="255">
        <f>E67+E68+E69+E70+E71+E72+E75+E76+E77+E78+E79+E80</f>
        <v>114269</v>
      </c>
      <c r="F66" s="198"/>
      <c r="G66" s="195" t="s">
        <v>32</v>
      </c>
    </row>
    <row r="67" spans="1:7" s="2" customFormat="1" ht="12.75">
      <c r="A67" s="21" t="s">
        <v>72</v>
      </c>
      <c r="B67" s="47" t="s">
        <v>111</v>
      </c>
      <c r="C67" s="15"/>
      <c r="D67" s="51"/>
      <c r="E67" s="51"/>
      <c r="F67" s="134"/>
      <c r="G67" s="195"/>
    </row>
    <row r="68" spans="1:7" s="2" customFormat="1" ht="12.75">
      <c r="A68" s="21" t="s">
        <v>73</v>
      </c>
      <c r="B68" s="47" t="s">
        <v>254</v>
      </c>
      <c r="C68" s="15"/>
      <c r="D68" s="253"/>
      <c r="E68" s="249"/>
      <c r="F68" s="208"/>
      <c r="G68" s="195"/>
    </row>
    <row r="69" spans="1:7" s="2" customFormat="1" ht="12.75">
      <c r="A69" s="21" t="s">
        <v>74</v>
      </c>
      <c r="B69" s="47" t="s">
        <v>255</v>
      </c>
      <c r="C69" s="15"/>
      <c r="D69" s="253"/>
      <c r="E69" s="249"/>
      <c r="F69" s="208"/>
      <c r="G69" s="195"/>
    </row>
    <row r="70" spans="1:7" s="2" customFormat="1" ht="12.75">
      <c r="A70" s="21" t="s">
        <v>75</v>
      </c>
      <c r="B70" s="48" t="s">
        <v>256</v>
      </c>
      <c r="C70" s="15"/>
      <c r="D70" s="196"/>
      <c r="E70" s="249"/>
      <c r="F70" s="208"/>
      <c r="G70" s="195"/>
    </row>
    <row r="71" spans="1:7" s="36" customFormat="1" ht="12.75">
      <c r="A71" s="146" t="s">
        <v>77</v>
      </c>
      <c r="B71" s="141" t="s">
        <v>4</v>
      </c>
      <c r="C71" s="17"/>
      <c r="D71" s="249"/>
      <c r="E71" s="51"/>
      <c r="F71" s="135"/>
      <c r="G71" s="195"/>
    </row>
    <row r="72" spans="1:7" s="2" customFormat="1" ht="12.75">
      <c r="A72" s="147" t="s">
        <v>79</v>
      </c>
      <c r="B72" s="48" t="s">
        <v>112</v>
      </c>
      <c r="C72" s="15"/>
      <c r="D72" s="255">
        <f>D73+D74</f>
        <v>0</v>
      </c>
      <c r="E72" s="255">
        <f>E73+E74</f>
        <v>0</v>
      </c>
      <c r="F72" s="134"/>
      <c r="G72" s="195"/>
    </row>
    <row r="73" spans="1:7" s="2" customFormat="1" ht="12.75">
      <c r="A73" s="142" t="s">
        <v>5</v>
      </c>
      <c r="B73" s="52" t="s">
        <v>113</v>
      </c>
      <c r="C73" s="25"/>
      <c r="D73" s="8"/>
      <c r="E73" s="249"/>
      <c r="F73" s="208"/>
      <c r="G73" s="195"/>
    </row>
    <row r="74" spans="1:7" s="2" customFormat="1" ht="12.75">
      <c r="A74" s="142" t="s">
        <v>6</v>
      </c>
      <c r="B74" s="52" t="s">
        <v>114</v>
      </c>
      <c r="C74" s="25"/>
      <c r="D74" s="8"/>
      <c r="E74" s="256"/>
      <c r="F74" s="210"/>
      <c r="G74" s="195"/>
    </row>
    <row r="75" spans="1:7" s="2" customFormat="1" ht="12.75">
      <c r="A75" s="142" t="s">
        <v>80</v>
      </c>
      <c r="B75" s="48" t="s">
        <v>186</v>
      </c>
      <c r="C75" s="15"/>
      <c r="D75" s="196"/>
      <c r="E75" s="256"/>
      <c r="F75" s="210"/>
      <c r="G75" s="195"/>
    </row>
    <row r="76" spans="1:7" s="2" customFormat="1" ht="12.75">
      <c r="A76" s="142" t="s">
        <v>81</v>
      </c>
      <c r="B76" s="48" t="s">
        <v>257</v>
      </c>
      <c r="C76" s="15"/>
      <c r="D76" s="257"/>
      <c r="E76" s="249"/>
      <c r="F76" s="208"/>
      <c r="G76" s="195"/>
    </row>
    <row r="77" spans="1:7" s="2" customFormat="1" ht="12.75">
      <c r="A77" s="147" t="s">
        <v>117</v>
      </c>
      <c r="B77" s="47" t="s">
        <v>115</v>
      </c>
      <c r="C77" s="15"/>
      <c r="D77" s="51">
        <v>4764</v>
      </c>
      <c r="E77" s="249">
        <v>4740</v>
      </c>
      <c r="F77" s="208"/>
      <c r="G77" s="195">
        <f>+D77+D78+D79+D80</f>
        <v>139442</v>
      </c>
    </row>
    <row r="78" spans="1:7" s="2" customFormat="1" ht="12.75">
      <c r="A78" s="142" t="s">
        <v>180</v>
      </c>
      <c r="B78" s="47" t="s">
        <v>116</v>
      </c>
      <c r="C78" s="15"/>
      <c r="D78" s="51">
        <v>2613</v>
      </c>
      <c r="E78" s="249">
        <v>5711</v>
      </c>
      <c r="F78" s="208"/>
      <c r="G78" s="195">
        <f>70935.68+30478.8</f>
        <v>101414.48</v>
      </c>
    </row>
    <row r="79" spans="1:10" s="2" customFormat="1" ht="12.75">
      <c r="A79" s="147" t="s">
        <v>7</v>
      </c>
      <c r="B79" s="48" t="s">
        <v>258</v>
      </c>
      <c r="C79" s="15"/>
      <c r="D79" s="196">
        <v>127484</v>
      </c>
      <c r="E79" s="249">
        <v>99776</v>
      </c>
      <c r="F79" s="208"/>
      <c r="G79" s="195">
        <v>84262</v>
      </c>
      <c r="H79" s="2">
        <v>41964</v>
      </c>
      <c r="I79" s="2">
        <v>1258</v>
      </c>
      <c r="J79" s="298">
        <f>SUM(G79:I79)</f>
        <v>127484</v>
      </c>
    </row>
    <row r="80" spans="1:7" s="2" customFormat="1" ht="12.75">
      <c r="A80" s="147" t="s">
        <v>8</v>
      </c>
      <c r="B80" s="47" t="s">
        <v>187</v>
      </c>
      <c r="C80" s="15"/>
      <c r="D80" s="196">
        <v>4581</v>
      </c>
      <c r="E80" s="258">
        <v>4042</v>
      </c>
      <c r="F80" s="209"/>
      <c r="G80" s="195" t="s">
        <v>362</v>
      </c>
    </row>
    <row r="81" spans="1:7" s="2" customFormat="1" ht="12.75">
      <c r="A81" s="37" t="s">
        <v>118</v>
      </c>
      <c r="B81" s="20" t="s">
        <v>211</v>
      </c>
      <c r="C81" s="44"/>
      <c r="D81" s="250">
        <f>D82+D83+D86+D87</f>
        <v>27885</v>
      </c>
      <c r="E81" s="250">
        <f>E82+E83+E86+E87</f>
        <v>9578</v>
      </c>
      <c r="F81" s="209"/>
      <c r="G81" s="195" t="s">
        <v>52</v>
      </c>
    </row>
    <row r="82" spans="1:7" s="2" customFormat="1" ht="12.75">
      <c r="A82" s="21" t="s">
        <v>64</v>
      </c>
      <c r="B82" s="26" t="s">
        <v>259</v>
      </c>
      <c r="C82" s="22"/>
      <c r="D82" s="51"/>
      <c r="E82" s="254"/>
      <c r="F82" s="209"/>
      <c r="G82" s="195" t="s">
        <v>35</v>
      </c>
    </row>
    <row r="83" spans="1:7" s="2" customFormat="1" ht="12.75">
      <c r="A83" s="21" t="s">
        <v>71</v>
      </c>
      <c r="B83" s="26" t="s">
        <v>119</v>
      </c>
      <c r="C83" s="22"/>
      <c r="D83" s="252">
        <f>D84+D85</f>
        <v>0</v>
      </c>
      <c r="E83" s="252">
        <f>E84+E85</f>
        <v>0</v>
      </c>
      <c r="F83" s="134"/>
      <c r="G83" s="195"/>
    </row>
    <row r="84" spans="1:7" s="2" customFormat="1" ht="12.75">
      <c r="A84" s="21" t="s">
        <v>72</v>
      </c>
      <c r="B84" s="47" t="s">
        <v>188</v>
      </c>
      <c r="C84" s="15"/>
      <c r="D84" s="51"/>
      <c r="E84" s="51"/>
      <c r="F84" s="134"/>
      <c r="G84" s="195"/>
    </row>
    <row r="85" spans="1:7" s="2" customFormat="1" ht="12.75">
      <c r="A85" s="21" t="s">
        <v>73</v>
      </c>
      <c r="B85" s="47" t="s">
        <v>148</v>
      </c>
      <c r="C85" s="15"/>
      <c r="D85" s="51"/>
      <c r="E85" s="51"/>
      <c r="F85" s="134"/>
      <c r="G85" s="195"/>
    </row>
    <row r="86" spans="1:7" s="2" customFormat="1" ht="12.75">
      <c r="A86" s="30" t="s">
        <v>82</v>
      </c>
      <c r="B86" s="33" t="s">
        <v>260</v>
      </c>
      <c r="C86" s="25"/>
      <c r="D86" s="196"/>
      <c r="E86" s="51"/>
      <c r="F86" s="134"/>
      <c r="G86" s="195"/>
    </row>
    <row r="87" spans="1:8" s="2" customFormat="1" ht="12.75">
      <c r="A87" s="42" t="s">
        <v>98</v>
      </c>
      <c r="B87" s="26" t="s">
        <v>189</v>
      </c>
      <c r="C87" s="22"/>
      <c r="D87" s="252">
        <f>D88+D89</f>
        <v>27885</v>
      </c>
      <c r="E87" s="252">
        <f>E88+E89</f>
        <v>9578</v>
      </c>
      <c r="F87" s="134"/>
      <c r="G87" s="195"/>
      <c r="H87" s="252">
        <f>H88+H89</f>
        <v>22031</v>
      </c>
    </row>
    <row r="88" spans="1:8" s="2" customFormat="1" ht="12.75">
      <c r="A88" s="21" t="s">
        <v>170</v>
      </c>
      <c r="B88" s="47" t="s">
        <v>261</v>
      </c>
      <c r="C88" s="15"/>
      <c r="D88" s="271">
        <f>+'Veiklos rezultatų'!H53</f>
        <v>18307</v>
      </c>
      <c r="E88" s="260">
        <v>-12453</v>
      </c>
      <c r="F88" s="210"/>
      <c r="G88" s="195" t="s">
        <v>36</v>
      </c>
      <c r="H88" s="259">
        <v>7734</v>
      </c>
    </row>
    <row r="89" spans="1:8" s="2" customFormat="1" ht="12.75">
      <c r="A89" s="21" t="s">
        <v>171</v>
      </c>
      <c r="B89" s="47" t="s">
        <v>262</v>
      </c>
      <c r="C89" s="15"/>
      <c r="D89" s="259">
        <v>9578</v>
      </c>
      <c r="E89" s="260">
        <v>22031</v>
      </c>
      <c r="F89" s="210"/>
      <c r="G89" s="195"/>
      <c r="H89" s="259">
        <v>14297</v>
      </c>
    </row>
    <row r="90" spans="1:7" s="2" customFormat="1" ht="12.75">
      <c r="A90" s="37" t="s">
        <v>145</v>
      </c>
      <c r="B90" s="20" t="s">
        <v>263</v>
      </c>
      <c r="C90" s="46"/>
      <c r="D90" s="259"/>
      <c r="E90" s="256"/>
      <c r="F90" s="210"/>
      <c r="G90" s="195" t="s">
        <v>21</v>
      </c>
    </row>
    <row r="91" spans="1:7" s="2" customFormat="1" ht="34.5" customHeight="1">
      <c r="A91" s="12"/>
      <c r="B91" s="40" t="s">
        <v>264</v>
      </c>
      <c r="C91" s="98"/>
      <c r="D91" s="261">
        <f>D56+D61+D81+D90</f>
        <v>3798184</v>
      </c>
      <c r="E91" s="261">
        <f>E56+E61+E81+E90</f>
        <v>3868890</v>
      </c>
      <c r="F91" s="134"/>
      <c r="G91" s="195"/>
    </row>
    <row r="92" spans="1:7" s="2" customFormat="1" ht="12.75">
      <c r="A92" s="9"/>
      <c r="B92" s="10"/>
      <c r="C92" s="10"/>
      <c r="D92" s="7"/>
      <c r="E92" s="7"/>
      <c r="F92" s="7"/>
      <c r="G92" s="195"/>
    </row>
    <row r="93" spans="1:6" s="54" customFormat="1" ht="12.75">
      <c r="A93" s="272"/>
      <c r="B93" s="273" t="s">
        <v>47</v>
      </c>
      <c r="C93" s="272"/>
      <c r="D93" s="272"/>
      <c r="E93" s="272" t="s">
        <v>48</v>
      </c>
      <c r="F93" s="66"/>
    </row>
    <row r="94" spans="2:6" s="54" customFormat="1" ht="25.5" customHeight="1">
      <c r="B94" s="110"/>
      <c r="C94" s="68"/>
      <c r="E94" s="272"/>
      <c r="F94" s="69"/>
    </row>
    <row r="95" spans="2:5" s="2" customFormat="1" ht="12.75">
      <c r="B95" s="2" t="s">
        <v>39</v>
      </c>
      <c r="C95" s="7"/>
      <c r="E95" s="2" t="s">
        <v>40</v>
      </c>
    </row>
    <row r="96" spans="1:4" s="36" customFormat="1" ht="12.75">
      <c r="A96" s="35"/>
      <c r="C96" s="36">
        <f>+D55-D91</f>
        <v>0</v>
      </c>
      <c r="D96" s="36" t="s">
        <v>361</v>
      </c>
    </row>
    <row r="97" s="36" customFormat="1" ht="25.5" customHeight="1"/>
    <row r="98" s="2" customFormat="1" ht="12.75"/>
    <row r="99" s="2" customFormat="1" ht="12.75">
      <c r="C99" s="7"/>
    </row>
    <row r="100" s="2" customFormat="1" ht="12.75">
      <c r="C100" s="7"/>
    </row>
    <row r="101" s="2" customFormat="1" ht="12.75">
      <c r="C101" s="7"/>
    </row>
    <row r="102" s="2" customFormat="1" ht="12.75">
      <c r="C102" s="7"/>
    </row>
    <row r="103" s="2" customFormat="1" ht="12.75">
      <c r="C103" s="7"/>
    </row>
    <row r="104" s="2" customFormat="1" ht="12.75">
      <c r="C104" s="7"/>
    </row>
    <row r="105" s="2" customFormat="1" ht="12.75">
      <c r="C105" s="7"/>
    </row>
    <row r="106" s="2" customFormat="1" ht="12.75">
      <c r="C106" s="7"/>
    </row>
    <row r="107" s="2" customFormat="1" ht="12.75">
      <c r="C107" s="7"/>
    </row>
    <row r="108" s="2" customFormat="1" ht="12.75">
      <c r="C108" s="7"/>
    </row>
    <row r="109" s="2" customFormat="1" ht="12.75">
      <c r="C109" s="7"/>
    </row>
    <row r="110" s="2" customFormat="1" ht="12.75">
      <c r="C110" s="7"/>
    </row>
    <row r="111" s="2" customFormat="1" ht="12.75">
      <c r="C111" s="7"/>
    </row>
    <row r="112" s="2" customFormat="1" ht="12.75">
      <c r="C112" s="7"/>
    </row>
    <row r="113" s="2" customFormat="1" ht="12.75">
      <c r="C113" s="7"/>
    </row>
    <row r="114" s="2" customFormat="1" ht="12.75">
      <c r="C114" s="7"/>
    </row>
    <row r="115" s="2" customFormat="1" ht="12.75">
      <c r="C115" s="7"/>
    </row>
    <row r="116" s="2" customFormat="1" ht="12.75">
      <c r="C116" s="7"/>
    </row>
    <row r="117" s="2" customFormat="1" ht="12.75">
      <c r="C117" s="7"/>
    </row>
    <row r="118" s="2" customFormat="1" ht="12.75">
      <c r="C118" s="7"/>
    </row>
  </sheetData>
  <sheetProtection/>
  <mergeCells count="11">
    <mergeCell ref="A12:E12"/>
    <mergeCell ref="A3:E4"/>
    <mergeCell ref="A5:E5"/>
    <mergeCell ref="A6:E6"/>
    <mergeCell ref="A7:E7"/>
    <mergeCell ref="B15:E15"/>
    <mergeCell ref="A13:E13"/>
    <mergeCell ref="A14:E14"/>
    <mergeCell ref="A8:E8"/>
    <mergeCell ref="A10:C10"/>
    <mergeCell ref="A11:E11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SheetLayoutView="100" zoomScalePageLayoutView="0" workbookViewId="0" topLeftCell="A31">
      <selection activeCell="H29" sqref="H29"/>
    </sheetView>
  </sheetViews>
  <sheetFormatPr defaultColWidth="9.140625" defaultRowHeight="12.75"/>
  <cols>
    <col min="1" max="1" width="8.00390625" style="54" customWidth="1"/>
    <col min="2" max="2" width="1.57421875" style="54" hidden="1" customWidth="1"/>
    <col min="3" max="3" width="30.140625" style="54" customWidth="1"/>
    <col min="4" max="4" width="18.28125" style="54" customWidth="1"/>
    <col min="5" max="5" width="0" style="54" hidden="1" customWidth="1"/>
    <col min="6" max="6" width="10.7109375" style="54" customWidth="1"/>
    <col min="7" max="7" width="8.8515625" style="54" customWidth="1"/>
    <col min="8" max="8" width="15.00390625" style="286" customWidth="1"/>
    <col min="9" max="9" width="14.421875" style="54" customWidth="1"/>
    <col min="10" max="10" width="6.421875" style="231" customWidth="1"/>
    <col min="11" max="11" width="9.140625" style="56" customWidth="1"/>
    <col min="12" max="16384" width="9.140625" style="54" customWidth="1"/>
  </cols>
  <sheetData>
    <row r="1" spans="4:10" ht="12.75">
      <c r="D1" s="55"/>
      <c r="G1" s="56" t="s">
        <v>267</v>
      </c>
      <c r="H1" s="281"/>
      <c r="I1" s="56"/>
      <c r="J1" s="212"/>
    </row>
    <row r="2" spans="7:10" ht="12.75">
      <c r="G2" s="56" t="s">
        <v>9</v>
      </c>
      <c r="H2" s="281"/>
      <c r="I2" s="56"/>
      <c r="J2" s="212"/>
    </row>
    <row r="4" spans="1:10" ht="24.75" customHeight="1">
      <c r="A4" s="322" t="s">
        <v>360</v>
      </c>
      <c r="B4" s="322"/>
      <c r="C4" s="322"/>
      <c r="D4" s="322"/>
      <c r="E4" s="322"/>
      <c r="F4" s="322"/>
      <c r="G4" s="322"/>
      <c r="H4" s="322"/>
      <c r="I4" s="322"/>
      <c r="J4" s="213"/>
    </row>
    <row r="5" spans="1:10" ht="20.25" customHeight="1">
      <c r="A5" s="121"/>
      <c r="B5" s="120"/>
      <c r="C5" s="323" t="s">
        <v>38</v>
      </c>
      <c r="D5" s="323"/>
      <c r="E5" s="323"/>
      <c r="F5" s="323"/>
      <c r="G5" s="323"/>
      <c r="H5" s="323"/>
      <c r="I5" s="121"/>
      <c r="J5" s="214"/>
    </row>
    <row r="6" spans="1:10" ht="12.75" customHeight="1">
      <c r="A6" s="321" t="s">
        <v>240</v>
      </c>
      <c r="B6" s="321"/>
      <c r="C6" s="321"/>
      <c r="D6" s="321"/>
      <c r="E6" s="321"/>
      <c r="F6" s="321"/>
      <c r="G6" s="321"/>
      <c r="H6" s="321"/>
      <c r="I6" s="321"/>
      <c r="J6" s="215"/>
    </row>
    <row r="7" spans="1:10" ht="18" customHeight="1">
      <c r="A7" s="119"/>
      <c r="B7" s="119"/>
      <c r="C7" s="313" t="s">
        <v>46</v>
      </c>
      <c r="D7" s="313"/>
      <c r="E7" s="313"/>
      <c r="F7" s="313"/>
      <c r="G7" s="313"/>
      <c r="H7" s="313"/>
      <c r="I7" s="119"/>
      <c r="J7" s="216"/>
    </row>
    <row r="8" spans="1:10" ht="12.75" customHeight="1">
      <c r="A8" s="321" t="s">
        <v>268</v>
      </c>
      <c r="B8" s="321"/>
      <c r="C8" s="321"/>
      <c r="D8" s="321"/>
      <c r="E8" s="321"/>
      <c r="F8" s="321"/>
      <c r="G8" s="321"/>
      <c r="H8" s="321"/>
      <c r="I8" s="321"/>
      <c r="J8" s="215"/>
    </row>
    <row r="9" spans="1:10" ht="12.75" customHeight="1">
      <c r="A9" s="321" t="s">
        <v>269</v>
      </c>
      <c r="B9" s="321"/>
      <c r="C9" s="321"/>
      <c r="D9" s="321"/>
      <c r="E9" s="321"/>
      <c r="F9" s="321"/>
      <c r="G9" s="321"/>
      <c r="H9" s="321"/>
      <c r="I9" s="321"/>
      <c r="J9" s="215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217"/>
    </row>
    <row r="11" spans="1:11" s="99" customFormat="1" ht="12.75" customHeight="1">
      <c r="A11" s="319" t="s">
        <v>217</v>
      </c>
      <c r="B11" s="319"/>
      <c r="C11" s="319"/>
      <c r="D11" s="319"/>
      <c r="E11" s="319"/>
      <c r="F11" s="319"/>
      <c r="G11" s="319"/>
      <c r="H11" s="319"/>
      <c r="I11" s="319"/>
      <c r="J11" s="218"/>
      <c r="K11" s="199"/>
    </row>
    <row r="12" spans="1:11" s="99" customFormat="1" ht="12.75">
      <c r="A12" s="319"/>
      <c r="B12" s="320"/>
      <c r="C12" s="320"/>
      <c r="D12" s="320"/>
      <c r="E12" s="320"/>
      <c r="F12" s="320"/>
      <c r="G12" s="320"/>
      <c r="H12" s="320"/>
      <c r="I12" s="320"/>
      <c r="J12" s="219"/>
      <c r="K12" s="199"/>
    </row>
    <row r="13" spans="1:11" s="99" customFormat="1" ht="12.75">
      <c r="A13" s="319" t="s">
        <v>363</v>
      </c>
      <c r="B13" s="319"/>
      <c r="C13" s="319"/>
      <c r="D13" s="319"/>
      <c r="E13" s="319"/>
      <c r="F13" s="319"/>
      <c r="G13" s="319"/>
      <c r="H13" s="319"/>
      <c r="I13" s="319"/>
      <c r="J13" s="218"/>
      <c r="K13" s="199"/>
    </row>
    <row r="14" spans="1:10" ht="12.75">
      <c r="A14" s="321" t="s">
        <v>365</v>
      </c>
      <c r="B14" s="321"/>
      <c r="C14" s="321"/>
      <c r="D14" s="321"/>
      <c r="E14" s="321"/>
      <c r="F14" s="321"/>
      <c r="G14" s="321"/>
      <c r="H14" s="321"/>
      <c r="I14" s="321"/>
      <c r="J14" s="215"/>
    </row>
    <row r="15" spans="1:10" ht="12.75">
      <c r="A15" s="321" t="s">
        <v>10</v>
      </c>
      <c r="B15" s="321"/>
      <c r="C15" s="321"/>
      <c r="D15" s="321"/>
      <c r="E15" s="321"/>
      <c r="F15" s="321"/>
      <c r="G15" s="321"/>
      <c r="H15" s="321"/>
      <c r="I15" s="321"/>
      <c r="J15" s="215"/>
    </row>
    <row r="16" spans="2:17" ht="12.75">
      <c r="B16" s="67"/>
      <c r="C16" s="317" t="s">
        <v>1</v>
      </c>
      <c r="D16" s="317"/>
      <c r="E16" s="317"/>
      <c r="F16" s="317"/>
      <c r="G16" s="317"/>
      <c r="H16" s="317"/>
      <c r="I16" s="317"/>
      <c r="J16" s="220"/>
      <c r="P16" s="275" t="s">
        <v>348</v>
      </c>
      <c r="Q16" s="275"/>
    </row>
    <row r="17" spans="1:11" s="58" customFormat="1" ht="49.5" customHeight="1">
      <c r="A17" s="316" t="s">
        <v>62</v>
      </c>
      <c r="B17" s="316"/>
      <c r="C17" s="316" t="s">
        <v>120</v>
      </c>
      <c r="D17" s="327"/>
      <c r="E17" s="327"/>
      <c r="F17" s="327"/>
      <c r="G17" s="57" t="s">
        <v>236</v>
      </c>
      <c r="H17" s="57" t="s">
        <v>218</v>
      </c>
      <c r="I17" s="57" t="s">
        <v>219</v>
      </c>
      <c r="J17" s="221"/>
      <c r="K17" s="53"/>
    </row>
    <row r="18" spans="1:15" ht="12.75">
      <c r="A18" s="59" t="s">
        <v>63</v>
      </c>
      <c r="B18" s="60" t="s">
        <v>121</v>
      </c>
      <c r="C18" s="314" t="s">
        <v>121</v>
      </c>
      <c r="D18" s="315"/>
      <c r="E18" s="315"/>
      <c r="F18" s="315"/>
      <c r="G18" s="122"/>
      <c r="H18" s="126">
        <f>H19+H24+H25</f>
        <v>2521141</v>
      </c>
      <c r="I18" s="126">
        <f>I19+I24+I25</f>
        <v>2239935</v>
      </c>
      <c r="J18" s="222"/>
      <c r="K18" s="39">
        <v>120533</v>
      </c>
      <c r="L18" s="54">
        <v>-149008</v>
      </c>
      <c r="M18" s="54">
        <v>103455</v>
      </c>
      <c r="O18" s="54">
        <f>112605+2108552-2159848</f>
        <v>61309</v>
      </c>
    </row>
    <row r="19" spans="1:13" ht="12.75">
      <c r="A19" s="61" t="s">
        <v>64</v>
      </c>
      <c r="B19" s="62" t="s">
        <v>122</v>
      </c>
      <c r="C19" s="324" t="s">
        <v>122</v>
      </c>
      <c r="D19" s="324"/>
      <c r="E19" s="324"/>
      <c r="F19" s="324"/>
      <c r="G19" s="123"/>
      <c r="H19" s="126">
        <f>H20+H21+H22+H23</f>
        <v>2399082</v>
      </c>
      <c r="I19" s="126">
        <f>I20+I21+I22+I23</f>
        <v>2114448</v>
      </c>
      <c r="J19" s="222"/>
      <c r="K19" s="56">
        <v>-17078</v>
      </c>
      <c r="M19" s="54">
        <f>+H19</f>
        <v>2399082</v>
      </c>
    </row>
    <row r="20" spans="1:13" ht="12.75">
      <c r="A20" s="61" t="s">
        <v>123</v>
      </c>
      <c r="B20" s="62" t="s">
        <v>103</v>
      </c>
      <c r="C20" s="324" t="s">
        <v>103</v>
      </c>
      <c r="D20" s="324"/>
      <c r="E20" s="324"/>
      <c r="F20" s="324"/>
      <c r="G20" s="123"/>
      <c r="H20" s="279">
        <v>634446</v>
      </c>
      <c r="I20" s="293">
        <v>632546</v>
      </c>
      <c r="J20" s="221"/>
      <c r="K20" s="278">
        <v>-2370649</v>
      </c>
      <c r="M20" s="54">
        <v>-2343061</v>
      </c>
    </row>
    <row r="21" spans="1:13" ht="12.75">
      <c r="A21" s="61" t="s">
        <v>124</v>
      </c>
      <c r="B21" s="63" t="s">
        <v>125</v>
      </c>
      <c r="C21" s="326" t="s">
        <v>125</v>
      </c>
      <c r="D21" s="326"/>
      <c r="E21" s="326"/>
      <c r="F21" s="326"/>
      <c r="G21" s="123"/>
      <c r="H21" s="267">
        <f>1734377-36</f>
        <v>1734341</v>
      </c>
      <c r="I21" s="293">
        <v>1443817</v>
      </c>
      <c r="J21" s="221"/>
      <c r="K21" s="56">
        <f>+H19</f>
        <v>2399082</v>
      </c>
      <c r="M21" s="54">
        <f>SUM(M18:M20)</f>
        <v>159476</v>
      </c>
    </row>
    <row r="22" spans="1:15" ht="12.75">
      <c r="A22" s="61" t="s">
        <v>126</v>
      </c>
      <c r="B22" s="62" t="s">
        <v>270</v>
      </c>
      <c r="C22" s="326" t="s">
        <v>270</v>
      </c>
      <c r="D22" s="326"/>
      <c r="E22" s="326"/>
      <c r="F22" s="326"/>
      <c r="G22" s="123"/>
      <c r="H22" s="267">
        <v>11879</v>
      </c>
      <c r="I22" s="293">
        <v>15826</v>
      </c>
      <c r="J22" s="221"/>
      <c r="K22" s="56">
        <v>4847</v>
      </c>
      <c r="M22" s="54">
        <v>131888</v>
      </c>
      <c r="O22" s="54">
        <v>69184</v>
      </c>
    </row>
    <row r="23" spans="1:15" ht="12.75">
      <c r="A23" s="61" t="s">
        <v>127</v>
      </c>
      <c r="B23" s="63" t="s">
        <v>128</v>
      </c>
      <c r="C23" s="326" t="s">
        <v>128</v>
      </c>
      <c r="D23" s="326"/>
      <c r="E23" s="326"/>
      <c r="F23" s="326"/>
      <c r="G23" s="123"/>
      <c r="H23" s="267">
        <v>18416</v>
      </c>
      <c r="I23" s="293">
        <v>22259</v>
      </c>
      <c r="J23" s="221"/>
      <c r="K23" s="199">
        <f>SUM(K18:K22)</f>
        <v>136735</v>
      </c>
      <c r="M23" s="54">
        <f>M21-M22</f>
        <v>27588</v>
      </c>
      <c r="O23" s="54">
        <v>1181515</v>
      </c>
    </row>
    <row r="24" spans="1:15" ht="12.75">
      <c r="A24" s="61" t="s">
        <v>71</v>
      </c>
      <c r="B24" s="62" t="s">
        <v>271</v>
      </c>
      <c r="C24" s="326" t="s">
        <v>271</v>
      </c>
      <c r="D24" s="326"/>
      <c r="E24" s="326"/>
      <c r="F24" s="326"/>
      <c r="G24" s="123"/>
      <c r="H24" s="267"/>
      <c r="I24" s="57"/>
      <c r="J24" s="221"/>
      <c r="K24" s="56">
        <v>-136735</v>
      </c>
      <c r="O24" s="54">
        <v>-1123942</v>
      </c>
    </row>
    <row r="25" spans="1:15" ht="12.75">
      <c r="A25" s="61" t="s">
        <v>82</v>
      </c>
      <c r="B25" s="62" t="s">
        <v>272</v>
      </c>
      <c r="C25" s="326" t="s">
        <v>272</v>
      </c>
      <c r="D25" s="326"/>
      <c r="E25" s="326"/>
      <c r="F25" s="326"/>
      <c r="G25" s="123"/>
      <c r="H25" s="126">
        <f>H26-H27</f>
        <v>122059</v>
      </c>
      <c r="I25" s="126">
        <f>I26-I27</f>
        <v>125487</v>
      </c>
      <c r="J25" s="223"/>
      <c r="K25" s="56">
        <f>SUM(K23:K24)</f>
        <v>0</v>
      </c>
      <c r="M25" s="54">
        <v>4324</v>
      </c>
      <c r="O25" s="54">
        <f>SUM(O22:O24)</f>
        <v>126757</v>
      </c>
    </row>
    <row r="26" spans="1:15" ht="12.75">
      <c r="A26" s="61" t="s">
        <v>273</v>
      </c>
      <c r="B26" s="63" t="s">
        <v>190</v>
      </c>
      <c r="C26" s="326" t="s">
        <v>190</v>
      </c>
      <c r="D26" s="326"/>
      <c r="E26" s="326"/>
      <c r="F26" s="326"/>
      <c r="G26" s="123"/>
      <c r="H26" s="279">
        <v>122059</v>
      </c>
      <c r="I26" s="293">
        <v>125487</v>
      </c>
      <c r="J26" s="221"/>
      <c r="O26" s="54">
        <v>-148619</v>
      </c>
    </row>
    <row r="27" spans="1:15" ht="12.75">
      <c r="A27" s="61" t="s">
        <v>274</v>
      </c>
      <c r="B27" s="63" t="s">
        <v>192</v>
      </c>
      <c r="C27" s="326" t="s">
        <v>192</v>
      </c>
      <c r="D27" s="326"/>
      <c r="E27" s="326"/>
      <c r="F27" s="326"/>
      <c r="G27" s="123"/>
      <c r="H27" s="267"/>
      <c r="I27" s="57"/>
      <c r="J27" s="221"/>
      <c r="K27" s="56" t="s">
        <v>25</v>
      </c>
      <c r="O27" s="54">
        <f>SUM(O25:O26)</f>
        <v>-21862</v>
      </c>
    </row>
    <row r="28" spans="1:15" ht="12.75">
      <c r="A28" s="59" t="s">
        <v>90</v>
      </c>
      <c r="B28" s="60" t="s">
        <v>129</v>
      </c>
      <c r="C28" s="314" t="s">
        <v>129</v>
      </c>
      <c r="D28" s="314"/>
      <c r="E28" s="314"/>
      <c r="F28" s="314"/>
      <c r="G28" s="122"/>
      <c r="H28" s="126">
        <f>H29+H30+H31+H32+H33+H34+H35+H36+H37+H38+H39+H40+H41+H42</f>
        <v>2508734</v>
      </c>
      <c r="I28" s="126">
        <f>I29+I30+I31+I32+I33+I34+I35+I36+I37+I38+I39+I40+I41+I42</f>
        <v>2255838</v>
      </c>
      <c r="J28" s="222"/>
      <c r="K28" s="56">
        <f>+K25-K26</f>
        <v>0</v>
      </c>
      <c r="O28" s="54">
        <v>-15278</v>
      </c>
    </row>
    <row r="29" spans="1:15" ht="12.75">
      <c r="A29" s="61" t="s">
        <v>64</v>
      </c>
      <c r="B29" s="62" t="s">
        <v>54</v>
      </c>
      <c r="C29" s="326" t="s">
        <v>220</v>
      </c>
      <c r="D29" s="325"/>
      <c r="E29" s="325"/>
      <c r="F29" s="325"/>
      <c r="G29" s="123"/>
      <c r="H29" s="267">
        <f>2055145+150-9062-171-36</f>
        <v>2046026</v>
      </c>
      <c r="I29" s="293">
        <v>1943856</v>
      </c>
      <c r="J29" s="221"/>
      <c r="O29" s="277">
        <f>SUM(O27:O28)</f>
        <v>-37140</v>
      </c>
    </row>
    <row r="30" spans="1:15" ht="12.75">
      <c r="A30" s="61" t="s">
        <v>275</v>
      </c>
      <c r="B30" s="62" t="s">
        <v>130</v>
      </c>
      <c r="C30" s="326" t="s">
        <v>221</v>
      </c>
      <c r="D30" s="325"/>
      <c r="E30" s="325"/>
      <c r="F30" s="325"/>
      <c r="G30" s="123"/>
      <c r="H30" s="267">
        <v>92285</v>
      </c>
      <c r="I30" s="293">
        <v>96135</v>
      </c>
      <c r="J30" s="221"/>
      <c r="K30" s="56">
        <v>613600</v>
      </c>
      <c r="O30" s="54">
        <v>27254</v>
      </c>
    </row>
    <row r="31" spans="1:16" ht="12.75">
      <c r="A31" s="61" t="s">
        <v>82</v>
      </c>
      <c r="B31" s="62" t="s">
        <v>276</v>
      </c>
      <c r="C31" s="326" t="s">
        <v>222</v>
      </c>
      <c r="D31" s="325"/>
      <c r="E31" s="325"/>
      <c r="F31" s="325"/>
      <c r="G31" s="123"/>
      <c r="H31" s="267">
        <v>140679</v>
      </c>
      <c r="I31" s="293">
        <v>37532</v>
      </c>
      <c r="J31" s="224"/>
      <c r="K31" s="56">
        <v>1369300</v>
      </c>
      <c r="O31" s="275">
        <f>SUM(O29:O30)</f>
        <v>-9886</v>
      </c>
      <c r="P31" s="274" t="s">
        <v>350</v>
      </c>
    </row>
    <row r="32" spans="1:11" ht="12.75">
      <c r="A32" s="61" t="s">
        <v>98</v>
      </c>
      <c r="B32" s="62" t="s">
        <v>132</v>
      </c>
      <c r="C32" s="324" t="s">
        <v>223</v>
      </c>
      <c r="D32" s="325"/>
      <c r="E32" s="325"/>
      <c r="F32" s="325"/>
      <c r="G32" s="123"/>
      <c r="H32" s="267">
        <v>753</v>
      </c>
      <c r="I32" s="293">
        <v>240</v>
      </c>
      <c r="J32" s="224"/>
      <c r="K32" s="56">
        <v>2343</v>
      </c>
    </row>
    <row r="33" spans="1:14" ht="12.75">
      <c r="A33" s="61" t="s">
        <v>100</v>
      </c>
      <c r="B33" s="62" t="s">
        <v>134</v>
      </c>
      <c r="C33" s="324" t="s">
        <v>224</v>
      </c>
      <c r="D33" s="325"/>
      <c r="E33" s="325"/>
      <c r="F33" s="325"/>
      <c r="G33" s="123"/>
      <c r="H33" s="267"/>
      <c r="I33" s="293"/>
      <c r="J33" s="224"/>
      <c r="K33" s="56">
        <v>24250</v>
      </c>
      <c r="N33" s="54">
        <f>+K24-K25</f>
        <v>-136735</v>
      </c>
    </row>
    <row r="34" spans="1:11" ht="12.75">
      <c r="A34" s="61" t="s">
        <v>133</v>
      </c>
      <c r="B34" s="62" t="s">
        <v>136</v>
      </c>
      <c r="C34" s="324" t="s">
        <v>225</v>
      </c>
      <c r="D34" s="325"/>
      <c r="E34" s="325"/>
      <c r="F34" s="325"/>
      <c r="G34" s="123"/>
      <c r="H34" s="267">
        <v>3075</v>
      </c>
      <c r="I34" s="293">
        <v>1838</v>
      </c>
      <c r="J34" s="224"/>
      <c r="K34" s="56">
        <v>8358</v>
      </c>
    </row>
    <row r="35" spans="1:11" ht="12.75">
      <c r="A35" s="61" t="s">
        <v>135</v>
      </c>
      <c r="B35" s="62" t="s">
        <v>277</v>
      </c>
      <c r="C35" s="324" t="s">
        <v>278</v>
      </c>
      <c r="D35" s="325"/>
      <c r="E35" s="325"/>
      <c r="F35" s="325"/>
      <c r="G35" s="123"/>
      <c r="H35" s="267">
        <f>360+4378</f>
        <v>4738</v>
      </c>
      <c r="I35" s="123"/>
      <c r="J35" s="225"/>
      <c r="K35" s="199">
        <f>SUM(K30:K34)</f>
        <v>2017851</v>
      </c>
    </row>
    <row r="36" spans="1:10" ht="12.75">
      <c r="A36" s="61" t="s">
        <v>137</v>
      </c>
      <c r="B36" s="62" t="s">
        <v>279</v>
      </c>
      <c r="C36" s="326" t="s">
        <v>279</v>
      </c>
      <c r="D36" s="325"/>
      <c r="E36" s="325"/>
      <c r="F36" s="325"/>
      <c r="G36" s="123"/>
      <c r="H36" s="267"/>
      <c r="I36" s="123"/>
      <c r="J36" s="225"/>
    </row>
    <row r="37" spans="1:11" ht="12.75">
      <c r="A37" s="61" t="s">
        <v>202</v>
      </c>
      <c r="B37" s="62" t="s">
        <v>280</v>
      </c>
      <c r="C37" s="324" t="s">
        <v>280</v>
      </c>
      <c r="D37" s="325"/>
      <c r="E37" s="325"/>
      <c r="F37" s="325"/>
      <c r="G37" s="123"/>
      <c r="H37" s="267">
        <f>180094</f>
        <v>180094</v>
      </c>
      <c r="I37" s="123">
        <v>165365</v>
      </c>
      <c r="J37" s="225">
        <v>9062</v>
      </c>
      <c r="K37" s="56">
        <v>124838</v>
      </c>
    </row>
    <row r="38" spans="1:11" ht="15.75" customHeight="1">
      <c r="A38" s="61" t="s">
        <v>203</v>
      </c>
      <c r="B38" s="62" t="s">
        <v>281</v>
      </c>
      <c r="C38" s="326" t="s">
        <v>226</v>
      </c>
      <c r="D38" s="327"/>
      <c r="E38" s="327"/>
      <c r="F38" s="327"/>
      <c r="G38" s="123"/>
      <c r="H38" s="267"/>
      <c r="I38" s="123"/>
      <c r="J38" s="225"/>
      <c r="K38" s="56" t="s">
        <v>0</v>
      </c>
    </row>
    <row r="39" spans="1:10" ht="15.75" customHeight="1">
      <c r="A39" s="61" t="s">
        <v>204</v>
      </c>
      <c r="B39" s="62" t="s">
        <v>282</v>
      </c>
      <c r="C39" s="326" t="s">
        <v>227</v>
      </c>
      <c r="D39" s="325"/>
      <c r="E39" s="325"/>
      <c r="F39" s="325"/>
      <c r="G39" s="123"/>
      <c r="H39" s="297"/>
      <c r="I39" s="123"/>
      <c r="J39" s="225"/>
    </row>
    <row r="40" spans="1:10" ht="12.75">
      <c r="A40" s="61" t="s">
        <v>205</v>
      </c>
      <c r="B40" s="62" t="s">
        <v>283</v>
      </c>
      <c r="C40" s="326" t="s">
        <v>228</v>
      </c>
      <c r="D40" s="325"/>
      <c r="E40" s="325"/>
      <c r="F40" s="325"/>
      <c r="G40" s="123"/>
      <c r="H40" s="267"/>
      <c r="I40" s="123"/>
      <c r="J40" s="225"/>
    </row>
    <row r="41" spans="1:10" ht="12.75">
      <c r="A41" s="61" t="s">
        <v>229</v>
      </c>
      <c r="B41" s="62" t="s">
        <v>284</v>
      </c>
      <c r="C41" s="326" t="s">
        <v>230</v>
      </c>
      <c r="D41" s="325"/>
      <c r="E41" s="325"/>
      <c r="F41" s="325"/>
      <c r="G41" s="123"/>
      <c r="H41" s="267">
        <v>39302</v>
      </c>
      <c r="I41" s="123">
        <v>10872</v>
      </c>
      <c r="J41" s="225"/>
    </row>
    <row r="42" spans="1:10" ht="12.75">
      <c r="A42" s="61" t="s">
        <v>231</v>
      </c>
      <c r="B42" s="62" t="s">
        <v>140</v>
      </c>
      <c r="C42" s="328" t="s">
        <v>232</v>
      </c>
      <c r="D42" s="329"/>
      <c r="E42" s="329"/>
      <c r="F42" s="330"/>
      <c r="G42" s="123"/>
      <c r="H42" s="267">
        <f>1611+171</f>
        <v>1782</v>
      </c>
      <c r="I42" s="294"/>
      <c r="J42" s="226"/>
    </row>
    <row r="43" spans="1:10" ht="12.75">
      <c r="A43" s="60" t="s">
        <v>91</v>
      </c>
      <c r="B43" s="64" t="s">
        <v>193</v>
      </c>
      <c r="C43" s="331" t="s">
        <v>193</v>
      </c>
      <c r="D43" s="332"/>
      <c r="E43" s="332"/>
      <c r="F43" s="333"/>
      <c r="G43" s="122"/>
      <c r="H43" s="126">
        <f>H18-H28</f>
        <v>12407</v>
      </c>
      <c r="I43" s="126">
        <f>I18-I28</f>
        <v>-15903</v>
      </c>
      <c r="J43" s="222"/>
    </row>
    <row r="44" spans="1:10" ht="12.75">
      <c r="A44" s="60" t="s">
        <v>102</v>
      </c>
      <c r="B44" s="60" t="s">
        <v>141</v>
      </c>
      <c r="C44" s="334" t="s">
        <v>141</v>
      </c>
      <c r="D44" s="332"/>
      <c r="E44" s="332"/>
      <c r="F44" s="333"/>
      <c r="G44" s="125"/>
      <c r="H44" s="126">
        <f>H45-H46-H47</f>
        <v>5900</v>
      </c>
      <c r="I44" s="126">
        <f>I45-I46-I47</f>
        <v>3450</v>
      </c>
      <c r="J44" s="222"/>
    </row>
    <row r="45" spans="1:10" ht="12.75">
      <c r="A45" s="63" t="s">
        <v>142</v>
      </c>
      <c r="B45" s="62" t="s">
        <v>285</v>
      </c>
      <c r="C45" s="328" t="s">
        <v>233</v>
      </c>
      <c r="D45" s="329"/>
      <c r="E45" s="329"/>
      <c r="F45" s="330"/>
      <c r="G45" s="124"/>
      <c r="H45" s="279">
        <v>5900</v>
      </c>
      <c r="I45" s="294">
        <v>3450</v>
      </c>
      <c r="J45" s="226"/>
    </row>
    <row r="46" spans="1:11" ht="12.75">
      <c r="A46" s="63" t="s">
        <v>71</v>
      </c>
      <c r="B46" s="62" t="s">
        <v>234</v>
      </c>
      <c r="C46" s="328" t="s">
        <v>234</v>
      </c>
      <c r="D46" s="329"/>
      <c r="E46" s="329"/>
      <c r="F46" s="330"/>
      <c r="G46" s="124"/>
      <c r="H46" s="282"/>
      <c r="I46" s="294"/>
      <c r="J46" s="226"/>
      <c r="K46" s="56" t="s">
        <v>37</v>
      </c>
    </row>
    <row r="47" spans="1:10" ht="12.75">
      <c r="A47" s="63" t="s">
        <v>147</v>
      </c>
      <c r="B47" s="62" t="s">
        <v>286</v>
      </c>
      <c r="C47" s="328" t="s">
        <v>235</v>
      </c>
      <c r="D47" s="329"/>
      <c r="E47" s="329"/>
      <c r="F47" s="330"/>
      <c r="G47" s="124"/>
      <c r="H47" s="282"/>
      <c r="I47" s="294"/>
      <c r="J47" s="226"/>
    </row>
    <row r="48" spans="1:11" ht="12.75">
      <c r="A48" s="60" t="s">
        <v>106</v>
      </c>
      <c r="B48" s="64" t="s">
        <v>143</v>
      </c>
      <c r="C48" s="331" t="s">
        <v>143</v>
      </c>
      <c r="D48" s="332"/>
      <c r="E48" s="332"/>
      <c r="F48" s="333"/>
      <c r="G48" s="125"/>
      <c r="H48" s="283"/>
      <c r="I48" s="125"/>
      <c r="J48" s="227"/>
      <c r="K48" s="56" t="s">
        <v>26</v>
      </c>
    </row>
    <row r="49" spans="1:11" ht="30" customHeight="1">
      <c r="A49" s="60" t="s">
        <v>118</v>
      </c>
      <c r="B49" s="64" t="s">
        <v>55</v>
      </c>
      <c r="C49" s="340" t="s">
        <v>55</v>
      </c>
      <c r="D49" s="338"/>
      <c r="E49" s="338"/>
      <c r="F49" s="339"/>
      <c r="G49" s="125"/>
      <c r="H49" s="283"/>
      <c r="I49" s="125"/>
      <c r="J49" s="227"/>
      <c r="K49" s="56" t="s">
        <v>22</v>
      </c>
    </row>
    <row r="50" spans="1:10" ht="12.75">
      <c r="A50" s="60" t="s">
        <v>145</v>
      </c>
      <c r="B50" s="64" t="s">
        <v>287</v>
      </c>
      <c r="C50" s="331" t="s">
        <v>287</v>
      </c>
      <c r="D50" s="332"/>
      <c r="E50" s="332"/>
      <c r="F50" s="333"/>
      <c r="G50" s="125"/>
      <c r="H50" s="283"/>
      <c r="I50" s="125"/>
      <c r="J50" s="227"/>
    </row>
    <row r="51" spans="1:10" ht="30" customHeight="1">
      <c r="A51" s="60" t="s">
        <v>146</v>
      </c>
      <c r="B51" s="60" t="s">
        <v>288</v>
      </c>
      <c r="C51" s="337" t="s">
        <v>288</v>
      </c>
      <c r="D51" s="338"/>
      <c r="E51" s="338"/>
      <c r="F51" s="339"/>
      <c r="G51" s="125"/>
      <c r="H51" s="127">
        <f>H43+H44+H48</f>
        <v>18307</v>
      </c>
      <c r="I51" s="127">
        <f>I43+I44+I48</f>
        <v>-12453</v>
      </c>
      <c r="J51" s="228"/>
    </row>
    <row r="52" spans="1:10" ht="12.75">
      <c r="A52" s="60" t="s">
        <v>64</v>
      </c>
      <c r="B52" s="60" t="s">
        <v>144</v>
      </c>
      <c r="C52" s="334" t="s">
        <v>144</v>
      </c>
      <c r="D52" s="332"/>
      <c r="E52" s="332"/>
      <c r="F52" s="333"/>
      <c r="G52" s="125"/>
      <c r="H52" s="288"/>
      <c r="I52" s="125"/>
      <c r="J52" s="227"/>
    </row>
    <row r="53" spans="1:10" ht="12.75">
      <c r="A53" s="60" t="s">
        <v>289</v>
      </c>
      <c r="B53" s="64" t="s">
        <v>201</v>
      </c>
      <c r="C53" s="331" t="s">
        <v>201</v>
      </c>
      <c r="D53" s="332"/>
      <c r="E53" s="332"/>
      <c r="F53" s="333"/>
      <c r="G53" s="125"/>
      <c r="H53" s="127">
        <f>H51+H52</f>
        <v>18307</v>
      </c>
      <c r="I53" s="127">
        <f>I51+I52</f>
        <v>-12453</v>
      </c>
      <c r="J53" s="228"/>
    </row>
    <row r="54" spans="1:11" ht="12.75">
      <c r="A54" s="63" t="s">
        <v>64</v>
      </c>
      <c r="B54" s="62" t="s">
        <v>290</v>
      </c>
      <c r="C54" s="328" t="s">
        <v>290</v>
      </c>
      <c r="D54" s="329"/>
      <c r="E54" s="329"/>
      <c r="F54" s="330"/>
      <c r="G54" s="124"/>
      <c r="H54" s="289"/>
      <c r="I54" s="128"/>
      <c r="J54" s="226"/>
      <c r="K54" s="56" t="s">
        <v>23</v>
      </c>
    </row>
    <row r="55" spans="1:11" ht="12.75">
      <c r="A55" s="63" t="s">
        <v>71</v>
      </c>
      <c r="B55" s="62" t="s">
        <v>291</v>
      </c>
      <c r="C55" s="328" t="s">
        <v>291</v>
      </c>
      <c r="D55" s="329"/>
      <c r="E55" s="329"/>
      <c r="F55" s="330"/>
      <c r="G55" s="124"/>
      <c r="H55" s="284"/>
      <c r="I55" s="128"/>
      <c r="J55" s="226"/>
      <c r="K55" s="56" t="s">
        <v>23</v>
      </c>
    </row>
    <row r="56" spans="1:10" ht="9.75" customHeight="1">
      <c r="A56" s="53"/>
      <c r="B56" s="53"/>
      <c r="C56" s="53"/>
      <c r="D56" s="53"/>
      <c r="G56" s="65"/>
      <c r="H56" s="285"/>
      <c r="I56" s="65"/>
      <c r="J56" s="229"/>
    </row>
    <row r="57" spans="1:10" ht="16.5" customHeight="1">
      <c r="A57" s="264"/>
      <c r="B57" s="265"/>
      <c r="C57" s="290" t="s">
        <v>47</v>
      </c>
      <c r="D57" s="266"/>
      <c r="E57" s="265"/>
      <c r="F57" s="264"/>
      <c r="G57" s="67"/>
      <c r="I57" s="262" t="s">
        <v>48</v>
      </c>
      <c r="J57" s="230"/>
    </row>
    <row r="58" spans="2:10" ht="13.5" customHeight="1">
      <c r="B58" s="65"/>
      <c r="C58" s="335"/>
      <c r="D58" s="336"/>
      <c r="G58" s="68" t="s">
        <v>265</v>
      </c>
      <c r="I58" s="69"/>
      <c r="J58" s="213"/>
    </row>
    <row r="59" spans="1:9" ht="11.25" customHeight="1">
      <c r="A59" s="56"/>
      <c r="B59" s="56"/>
      <c r="C59" s="291" t="s">
        <v>39</v>
      </c>
      <c r="D59" s="67"/>
      <c r="I59" s="292" t="s">
        <v>40</v>
      </c>
    </row>
    <row r="60" ht="12.75">
      <c r="G60" s="287" t="s">
        <v>265</v>
      </c>
    </row>
  </sheetData>
  <sheetProtection/>
  <mergeCells count="54">
    <mergeCell ref="C48:F48"/>
    <mergeCell ref="C58:D58"/>
    <mergeCell ref="C50:F50"/>
    <mergeCell ref="C51:F51"/>
    <mergeCell ref="C52:F52"/>
    <mergeCell ref="C53:F53"/>
    <mergeCell ref="C55:F55"/>
    <mergeCell ref="C54:F54"/>
    <mergeCell ref="C49:F49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38:F38"/>
    <mergeCell ref="C27:F27"/>
    <mergeCell ref="C28:F28"/>
    <mergeCell ref="C30:F30"/>
    <mergeCell ref="C31:F31"/>
    <mergeCell ref="C32:F32"/>
    <mergeCell ref="C33:F33"/>
    <mergeCell ref="C17:F17"/>
    <mergeCell ref="C34:F34"/>
    <mergeCell ref="C35:F35"/>
    <mergeCell ref="C36:F36"/>
    <mergeCell ref="C26:F26"/>
    <mergeCell ref="C19:F19"/>
    <mergeCell ref="C20:F20"/>
    <mergeCell ref="C21:F21"/>
    <mergeCell ref="C24:F24"/>
    <mergeCell ref="A4:I4"/>
    <mergeCell ref="A6:I6"/>
    <mergeCell ref="A8:I8"/>
    <mergeCell ref="A9:I9"/>
    <mergeCell ref="C5:H5"/>
    <mergeCell ref="C37:F37"/>
    <mergeCell ref="C25:F25"/>
    <mergeCell ref="C29:F29"/>
    <mergeCell ref="C22:F22"/>
    <mergeCell ref="C23:F23"/>
    <mergeCell ref="C7:H7"/>
    <mergeCell ref="C18:F18"/>
    <mergeCell ref="A17:B17"/>
    <mergeCell ref="C16:I16"/>
    <mergeCell ref="A10:I10"/>
    <mergeCell ref="A11:I11"/>
    <mergeCell ref="A12:I12"/>
    <mergeCell ref="A13:I13"/>
    <mergeCell ref="A14:I14"/>
    <mergeCell ref="A15:I15"/>
  </mergeCells>
  <printOptions horizontalCentered="1"/>
  <pageMargins left="0.79" right="0.2" top="0.7874015748031497" bottom="0.3937007874015748" header="0.5118110236220472" footer="0.5118110236220472"/>
  <pageSetup cellComments="asDisplayed"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SheetLayoutView="100" zoomScalePageLayoutView="0" workbookViewId="0" topLeftCell="A28">
      <selection activeCell="B45" sqref="B45"/>
    </sheetView>
  </sheetViews>
  <sheetFormatPr defaultColWidth="9.140625" defaultRowHeight="12.75"/>
  <cols>
    <col min="1" max="1" width="3.28125" style="100" customWidth="1"/>
    <col min="2" max="2" width="34.00390625" style="100" customWidth="1"/>
    <col min="3" max="3" width="7.8515625" style="100" customWidth="1"/>
    <col min="4" max="6" width="9.140625" style="100" customWidth="1"/>
    <col min="7" max="7" width="10.140625" style="100" customWidth="1"/>
    <col min="8" max="8" width="8.421875" style="100" customWidth="1"/>
    <col min="9" max="9" width="9.140625" style="100" customWidth="1"/>
    <col min="10" max="10" width="7.8515625" style="100" customWidth="1"/>
    <col min="11" max="11" width="4.421875" style="100" customWidth="1"/>
    <col min="12" max="16384" width="9.140625" style="100" customWidth="1"/>
  </cols>
  <sheetData>
    <row r="1" spans="1:12" s="82" customFormat="1" ht="12.75">
      <c r="A1" s="88"/>
      <c r="G1" s="70" t="s">
        <v>307</v>
      </c>
      <c r="H1" s="87"/>
      <c r="I1" s="87"/>
      <c r="J1" s="87"/>
      <c r="K1" s="87"/>
      <c r="L1" s="87"/>
    </row>
    <row r="2" spans="1:12" s="82" customFormat="1" ht="12.75">
      <c r="A2" s="87"/>
      <c r="B2" s="87"/>
      <c r="C2" s="71"/>
      <c r="D2" s="71"/>
      <c r="E2" s="87"/>
      <c r="G2" s="70" t="s">
        <v>238</v>
      </c>
      <c r="H2" s="87"/>
      <c r="I2" s="87"/>
      <c r="J2" s="87"/>
      <c r="K2" s="87"/>
      <c r="L2" s="87"/>
    </row>
    <row r="3" spans="1:14" ht="15.75">
      <c r="A3" s="343" t="s">
        <v>11</v>
      </c>
      <c r="B3" s="343"/>
      <c r="C3" s="343"/>
      <c r="D3" s="343"/>
      <c r="E3" s="343"/>
      <c r="F3" s="343"/>
      <c r="G3" s="343"/>
      <c r="H3" s="343"/>
      <c r="I3" s="343"/>
      <c r="J3" s="343"/>
      <c r="K3" s="201"/>
      <c r="L3" s="148"/>
      <c r="M3" s="148"/>
      <c r="N3" s="148"/>
    </row>
    <row r="4" spans="1:11" ht="7.5" customHeight="1">
      <c r="A4" s="96" t="s">
        <v>306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5" s="82" customFormat="1" ht="11.25" customHeight="1">
      <c r="A5" s="72"/>
      <c r="B5" s="129"/>
      <c r="C5" s="344" t="s">
        <v>51</v>
      </c>
      <c r="D5" s="344"/>
      <c r="E5" s="344"/>
      <c r="F5" s="344"/>
      <c r="G5" s="344"/>
      <c r="H5" s="129"/>
      <c r="I5" s="129"/>
      <c r="J5" s="88"/>
      <c r="K5" s="88"/>
      <c r="L5" s="88"/>
      <c r="M5" s="101"/>
      <c r="N5" s="101"/>
      <c r="O5" s="101"/>
    </row>
    <row r="6" spans="1:15" s="82" customFormat="1" ht="15" customHeight="1">
      <c r="A6" s="345" t="s">
        <v>240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101"/>
      <c r="N6" s="101"/>
      <c r="O6" s="101"/>
    </row>
    <row r="7" spans="1:15" s="82" customFormat="1" ht="11.25" customHeight="1">
      <c r="A7" s="346" t="s">
        <v>46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101"/>
      <c r="N7" s="101"/>
      <c r="O7" s="101"/>
    </row>
    <row r="8" spans="1:15" s="82" customFormat="1" ht="28.5" customHeight="1">
      <c r="A8" s="341" t="s">
        <v>305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102"/>
      <c r="N8" s="102"/>
      <c r="O8" s="102"/>
    </row>
    <row r="9" spans="1:11" ht="11.25" customHeight="1">
      <c r="A9" s="10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5" s="82" customFormat="1" ht="14.25" customHeight="1">
      <c r="A10" s="349" t="s">
        <v>358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104"/>
      <c r="N10" s="104"/>
      <c r="O10" s="104"/>
    </row>
    <row r="11" spans="1:15" s="82" customFormat="1" ht="12.75">
      <c r="A11" s="346" t="s">
        <v>50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101"/>
      <c r="N11" s="101"/>
      <c r="O11" s="101"/>
    </row>
    <row r="12" spans="1:15" s="82" customFormat="1" ht="11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101"/>
      <c r="N12" s="101"/>
      <c r="O12" s="101"/>
    </row>
    <row r="13" spans="1:15" s="82" customFormat="1" ht="12.75">
      <c r="A13" s="347" t="s">
        <v>366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101"/>
      <c r="N13" s="101"/>
      <c r="O13" s="101"/>
    </row>
    <row r="14" spans="1:15" s="82" customFormat="1" ht="13.5" customHeight="1">
      <c r="A14" s="94"/>
      <c r="B14" s="94"/>
      <c r="C14" s="342" t="s">
        <v>213</v>
      </c>
      <c r="D14" s="342"/>
      <c r="E14" s="342"/>
      <c r="F14" s="94"/>
      <c r="G14" s="94"/>
      <c r="H14" s="94"/>
      <c r="I14" s="94"/>
      <c r="J14" s="94"/>
      <c r="K14" s="94"/>
      <c r="L14" s="94"/>
      <c r="M14" s="101"/>
      <c r="N14" s="101"/>
      <c r="O14" s="101"/>
    </row>
    <row r="15" spans="1:12" s="82" customFormat="1" ht="12.75">
      <c r="A15" s="73"/>
      <c r="B15" s="73"/>
      <c r="C15" s="73"/>
      <c r="D15" s="73"/>
      <c r="F15" s="149" t="s">
        <v>1</v>
      </c>
      <c r="H15" s="105"/>
      <c r="I15" s="105"/>
      <c r="J15" s="105"/>
      <c r="K15" s="105"/>
      <c r="L15" s="105"/>
    </row>
    <row r="16" spans="1:11" ht="12.75" customHeight="1">
      <c r="A16" s="348" t="s">
        <v>62</v>
      </c>
      <c r="B16" s="348" t="s">
        <v>120</v>
      </c>
      <c r="C16" s="348" t="s">
        <v>304</v>
      </c>
      <c r="D16" s="348" t="s">
        <v>354</v>
      </c>
      <c r="E16" s="348"/>
      <c r="F16" s="348"/>
      <c r="G16" s="348"/>
      <c r="H16" s="348"/>
      <c r="I16" s="353" t="s">
        <v>149</v>
      </c>
      <c r="J16" s="348" t="s">
        <v>303</v>
      </c>
      <c r="K16" s="74"/>
    </row>
    <row r="17" spans="1:11" ht="63.75">
      <c r="A17" s="348"/>
      <c r="B17" s="348"/>
      <c r="C17" s="348"/>
      <c r="D17" s="18" t="s">
        <v>259</v>
      </c>
      <c r="E17" s="18" t="s">
        <v>188</v>
      </c>
      <c r="F17" s="18" t="s">
        <v>302</v>
      </c>
      <c r="G17" s="18" t="s">
        <v>260</v>
      </c>
      <c r="H17" s="18" t="s">
        <v>189</v>
      </c>
      <c r="I17" s="354"/>
      <c r="J17" s="348"/>
      <c r="K17" s="74"/>
    </row>
    <row r="18" spans="1:11" ht="13.5" customHeight="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3"/>
    </row>
    <row r="19" spans="1:11" ht="15.75">
      <c r="A19" s="18">
        <v>1</v>
      </c>
      <c r="B19" s="91" t="s">
        <v>49</v>
      </c>
      <c r="C19" s="18"/>
      <c r="D19" s="18"/>
      <c r="E19" s="18"/>
      <c r="F19" s="18"/>
      <c r="G19" s="18"/>
      <c r="H19" s="18">
        <v>22031</v>
      </c>
      <c r="I19" s="130">
        <f>SUM(D19:H19)</f>
        <v>22031</v>
      </c>
      <c r="J19" s="151"/>
      <c r="K19" s="232"/>
    </row>
    <row r="20" spans="1:11" ht="36" customHeight="1">
      <c r="A20" s="19">
        <v>2</v>
      </c>
      <c r="B20" s="92" t="s">
        <v>300</v>
      </c>
      <c r="C20" s="18"/>
      <c r="D20" s="19" t="s">
        <v>293</v>
      </c>
      <c r="E20" s="19"/>
      <c r="F20" s="19" t="s">
        <v>293</v>
      </c>
      <c r="G20" s="19" t="s">
        <v>293</v>
      </c>
      <c r="H20" s="19" t="s">
        <v>293</v>
      </c>
      <c r="I20" s="130">
        <f>SUM(D20:H20)</f>
        <v>0</v>
      </c>
      <c r="J20" s="152" t="s">
        <v>293</v>
      </c>
      <c r="K20" s="233"/>
    </row>
    <row r="21" spans="1:11" ht="30" customHeight="1">
      <c r="A21" s="19">
        <v>3</v>
      </c>
      <c r="B21" s="92" t="s">
        <v>299</v>
      </c>
      <c r="C21" s="18"/>
      <c r="D21" s="19" t="s">
        <v>293</v>
      </c>
      <c r="E21" s="19"/>
      <c r="F21" s="19" t="s">
        <v>293</v>
      </c>
      <c r="G21" s="19" t="s">
        <v>293</v>
      </c>
      <c r="H21" s="19" t="s">
        <v>293</v>
      </c>
      <c r="I21" s="130">
        <f>SUM(D21:H21)</f>
        <v>0</v>
      </c>
      <c r="J21" s="152" t="s">
        <v>293</v>
      </c>
      <c r="K21" s="233"/>
    </row>
    <row r="22" spans="1:11" ht="25.5">
      <c r="A22" s="19">
        <v>4</v>
      </c>
      <c r="B22" s="92" t="s">
        <v>298</v>
      </c>
      <c r="C22" s="19"/>
      <c r="D22" s="19" t="s">
        <v>293</v>
      </c>
      <c r="E22" s="19"/>
      <c r="F22" s="19" t="s">
        <v>293</v>
      </c>
      <c r="G22" s="19" t="s">
        <v>293</v>
      </c>
      <c r="H22" s="19"/>
      <c r="I22" s="130">
        <f aca="true" t="shared" si="0" ref="I22:I35">SUM(D22:H22)</f>
        <v>0</v>
      </c>
      <c r="J22" s="152" t="s">
        <v>293</v>
      </c>
      <c r="K22" s="233"/>
    </row>
    <row r="23" spans="1:11" ht="15.75">
      <c r="A23" s="19">
        <v>5</v>
      </c>
      <c r="B23" s="92" t="s">
        <v>297</v>
      </c>
      <c r="C23" s="19"/>
      <c r="D23" s="19" t="s">
        <v>293</v>
      </c>
      <c r="E23" s="19" t="s">
        <v>293</v>
      </c>
      <c r="F23" s="19"/>
      <c r="G23" s="19" t="s">
        <v>293</v>
      </c>
      <c r="H23" s="19" t="s">
        <v>293</v>
      </c>
      <c r="I23" s="130">
        <f t="shared" si="0"/>
        <v>0</v>
      </c>
      <c r="J23" s="152" t="s">
        <v>293</v>
      </c>
      <c r="K23" s="233"/>
    </row>
    <row r="24" spans="1:11" ht="15.75">
      <c r="A24" s="19">
        <v>6</v>
      </c>
      <c r="B24" s="92" t="s">
        <v>296</v>
      </c>
      <c r="C24" s="19"/>
      <c r="D24" s="19" t="s">
        <v>293</v>
      </c>
      <c r="E24" s="19" t="s">
        <v>293</v>
      </c>
      <c r="F24" s="19"/>
      <c r="G24" s="19" t="s">
        <v>293</v>
      </c>
      <c r="H24" s="19" t="s">
        <v>293</v>
      </c>
      <c r="I24" s="130">
        <f t="shared" si="0"/>
        <v>0</v>
      </c>
      <c r="J24" s="152" t="s">
        <v>293</v>
      </c>
      <c r="K24" s="233"/>
    </row>
    <row r="25" spans="1:11" ht="25.5">
      <c r="A25" s="19">
        <v>7</v>
      </c>
      <c r="B25" s="92" t="s">
        <v>301</v>
      </c>
      <c r="C25" s="19"/>
      <c r="D25" s="19"/>
      <c r="E25" s="19" t="s">
        <v>293</v>
      </c>
      <c r="F25" s="19" t="s">
        <v>293</v>
      </c>
      <c r="G25" s="19" t="s">
        <v>293</v>
      </c>
      <c r="H25" s="19" t="s">
        <v>293</v>
      </c>
      <c r="I25" s="130">
        <f t="shared" si="0"/>
        <v>0</v>
      </c>
      <c r="J25" s="153"/>
      <c r="K25" s="234"/>
    </row>
    <row r="26" spans="1:11" ht="25.5">
      <c r="A26" s="19">
        <v>8</v>
      </c>
      <c r="B26" s="92" t="s">
        <v>294</v>
      </c>
      <c r="C26" s="18"/>
      <c r="D26" s="19" t="s">
        <v>293</v>
      </c>
      <c r="E26" s="19" t="s">
        <v>293</v>
      </c>
      <c r="F26" s="19" t="s">
        <v>293</v>
      </c>
      <c r="G26" s="19"/>
      <c r="H26" s="19">
        <v>-12453</v>
      </c>
      <c r="I26" s="130">
        <f t="shared" si="0"/>
        <v>-12453</v>
      </c>
      <c r="J26" s="153"/>
      <c r="K26" s="234"/>
    </row>
    <row r="27" spans="1:12" ht="12.75">
      <c r="A27" s="18">
        <v>9</v>
      </c>
      <c r="B27" s="91" t="s">
        <v>191</v>
      </c>
      <c r="C27" s="18"/>
      <c r="D27" s="19"/>
      <c r="E27" s="19"/>
      <c r="F27" s="19"/>
      <c r="G27" s="19"/>
      <c r="H27" s="19">
        <f>+H19+H26</f>
        <v>9578</v>
      </c>
      <c r="I27" s="130">
        <f t="shared" si="0"/>
        <v>9578</v>
      </c>
      <c r="J27" s="150"/>
      <c r="K27" s="235"/>
      <c r="L27" s="100" t="s">
        <v>24</v>
      </c>
    </row>
    <row r="28" spans="1:11" ht="38.25">
      <c r="A28" s="19">
        <v>10</v>
      </c>
      <c r="B28" s="92" t="s">
        <v>300</v>
      </c>
      <c r="C28" s="18"/>
      <c r="D28" s="19" t="s">
        <v>293</v>
      </c>
      <c r="E28" s="19"/>
      <c r="F28" s="19" t="s">
        <v>293</v>
      </c>
      <c r="G28" s="19" t="s">
        <v>293</v>
      </c>
      <c r="H28" s="19" t="s">
        <v>293</v>
      </c>
      <c r="I28" s="130">
        <f t="shared" si="0"/>
        <v>0</v>
      </c>
      <c r="J28" s="152" t="s">
        <v>293</v>
      </c>
      <c r="K28" s="233"/>
    </row>
    <row r="29" spans="1:11" ht="25.5">
      <c r="A29" s="19">
        <v>11</v>
      </c>
      <c r="B29" s="92" t="s">
        <v>299</v>
      </c>
      <c r="C29" s="18"/>
      <c r="D29" s="19" t="s">
        <v>293</v>
      </c>
      <c r="E29" s="19"/>
      <c r="F29" s="19" t="s">
        <v>293</v>
      </c>
      <c r="G29" s="19" t="s">
        <v>293</v>
      </c>
      <c r="H29" s="19" t="s">
        <v>293</v>
      </c>
      <c r="I29" s="130">
        <f t="shared" si="0"/>
        <v>0</v>
      </c>
      <c r="J29" s="152" t="s">
        <v>293</v>
      </c>
      <c r="K29" s="233"/>
    </row>
    <row r="30" spans="1:11" ht="25.5">
      <c r="A30" s="19">
        <v>12</v>
      </c>
      <c r="B30" s="92" t="s">
        <v>298</v>
      </c>
      <c r="C30" s="18"/>
      <c r="D30" s="19" t="s">
        <v>293</v>
      </c>
      <c r="E30" s="19"/>
      <c r="F30" s="19" t="s">
        <v>293</v>
      </c>
      <c r="G30" s="19" t="s">
        <v>293</v>
      </c>
      <c r="H30" s="19"/>
      <c r="I30" s="130">
        <f t="shared" si="0"/>
        <v>0</v>
      </c>
      <c r="J30" s="152" t="s">
        <v>293</v>
      </c>
      <c r="K30" s="233"/>
    </row>
    <row r="31" spans="1:11" ht="15.75">
      <c r="A31" s="19">
        <v>13</v>
      </c>
      <c r="B31" s="92" t="s">
        <v>297</v>
      </c>
      <c r="C31" s="18"/>
      <c r="D31" s="19" t="s">
        <v>293</v>
      </c>
      <c r="E31" s="19" t="s">
        <v>293</v>
      </c>
      <c r="F31" s="19"/>
      <c r="G31" s="19" t="s">
        <v>293</v>
      </c>
      <c r="H31" s="19" t="s">
        <v>293</v>
      </c>
      <c r="I31" s="130">
        <f t="shared" si="0"/>
        <v>0</v>
      </c>
      <c r="J31" s="152" t="s">
        <v>293</v>
      </c>
      <c r="K31" s="233"/>
    </row>
    <row r="32" spans="1:11" ht="15.75">
      <c r="A32" s="19">
        <v>14</v>
      </c>
      <c r="B32" s="92" t="s">
        <v>296</v>
      </c>
      <c r="C32" s="18"/>
      <c r="D32" s="19" t="s">
        <v>293</v>
      </c>
      <c r="E32" s="19" t="s">
        <v>293</v>
      </c>
      <c r="F32" s="19"/>
      <c r="G32" s="19" t="s">
        <v>293</v>
      </c>
      <c r="H32" s="19" t="s">
        <v>293</v>
      </c>
      <c r="I32" s="130">
        <f t="shared" si="0"/>
        <v>0</v>
      </c>
      <c r="J32" s="152" t="s">
        <v>293</v>
      </c>
      <c r="K32" s="233"/>
    </row>
    <row r="33" spans="1:11" ht="25.5">
      <c r="A33" s="19">
        <v>15</v>
      </c>
      <c r="B33" s="92" t="s">
        <v>295</v>
      </c>
      <c r="C33" s="18"/>
      <c r="D33" s="19"/>
      <c r="E33" s="19" t="s">
        <v>293</v>
      </c>
      <c r="F33" s="19" t="s">
        <v>293</v>
      </c>
      <c r="G33" s="19" t="s">
        <v>293</v>
      </c>
      <c r="H33" s="19" t="s">
        <v>293</v>
      </c>
      <c r="I33" s="130">
        <f t="shared" si="0"/>
        <v>0</v>
      </c>
      <c r="J33" s="153"/>
      <c r="K33" s="234"/>
    </row>
    <row r="34" spans="1:12" ht="25.5">
      <c r="A34" s="19">
        <v>16</v>
      </c>
      <c r="B34" s="92" t="s">
        <v>294</v>
      </c>
      <c r="C34" s="18"/>
      <c r="D34" s="19" t="s">
        <v>293</v>
      </c>
      <c r="E34" s="19" t="s">
        <v>293</v>
      </c>
      <c r="F34" s="19" t="s">
        <v>293</v>
      </c>
      <c r="G34" s="19"/>
      <c r="H34" s="29">
        <v>18307</v>
      </c>
      <c r="I34" s="130">
        <f t="shared" si="0"/>
        <v>18307</v>
      </c>
      <c r="J34" s="153"/>
      <c r="K34" s="234"/>
      <c r="L34" s="100" t="s">
        <v>27</v>
      </c>
    </row>
    <row r="35" spans="1:12" ht="12.75">
      <c r="A35" s="18">
        <v>17</v>
      </c>
      <c r="B35" s="280" t="s">
        <v>367</v>
      </c>
      <c r="C35" s="18"/>
      <c r="D35" s="18"/>
      <c r="E35" s="18"/>
      <c r="F35" s="18"/>
      <c r="G35" s="18"/>
      <c r="H35" s="18">
        <f>+H27+H34</f>
        <v>27885</v>
      </c>
      <c r="I35" s="130">
        <f t="shared" si="0"/>
        <v>27885</v>
      </c>
      <c r="J35" s="150"/>
      <c r="K35" s="235"/>
      <c r="L35" s="100" t="s">
        <v>28</v>
      </c>
    </row>
    <row r="36" spans="1:11" ht="12.75">
      <c r="A36" s="86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s="54" customFormat="1" ht="12.75">
      <c r="A37" s="66"/>
      <c r="B37" s="350" t="s">
        <v>47</v>
      </c>
      <c r="C37" s="351"/>
      <c r="D37" s="351"/>
      <c r="E37" s="65"/>
      <c r="F37" s="67"/>
      <c r="H37" s="350" t="s">
        <v>48</v>
      </c>
      <c r="I37" s="351"/>
      <c r="J37" s="351"/>
      <c r="K37" s="211"/>
    </row>
    <row r="38" spans="2:11" s="54" customFormat="1" ht="18.75" customHeight="1">
      <c r="B38" s="352" t="s">
        <v>292</v>
      </c>
      <c r="C38" s="352"/>
      <c r="D38" s="352"/>
      <c r="E38" s="110"/>
      <c r="F38" s="68" t="s">
        <v>265</v>
      </c>
      <c r="H38" s="352" t="s">
        <v>266</v>
      </c>
      <c r="I38" s="352"/>
      <c r="J38" s="352"/>
      <c r="K38" s="68"/>
    </row>
    <row r="39" spans="2:11" s="54" customFormat="1" ht="18.75" customHeight="1">
      <c r="B39" s="68" t="s">
        <v>39</v>
      </c>
      <c r="C39" s="68"/>
      <c r="D39" s="68"/>
      <c r="E39" s="110"/>
      <c r="F39" s="68"/>
      <c r="H39" s="335" t="s">
        <v>40</v>
      </c>
      <c r="I39" s="335"/>
      <c r="J39" s="335"/>
      <c r="K39" s="68"/>
    </row>
    <row r="40" spans="1:11" ht="15" customHeight="1">
      <c r="A40" s="77" t="s">
        <v>359</v>
      </c>
      <c r="B40" s="75"/>
      <c r="C40" s="75"/>
      <c r="D40" s="76"/>
      <c r="E40" s="77"/>
      <c r="F40" s="77"/>
      <c r="G40" s="105"/>
      <c r="H40" s="77"/>
      <c r="I40" s="77"/>
      <c r="J40" s="77"/>
      <c r="K40" s="77"/>
    </row>
    <row r="41" spans="1:11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2.75">
      <c r="A42" s="72"/>
      <c r="B42" s="72"/>
      <c r="C42" s="105"/>
      <c r="D42" s="105"/>
      <c r="E42" s="105"/>
      <c r="F42" s="105"/>
      <c r="G42" s="105"/>
      <c r="H42" s="105"/>
      <c r="I42" s="105"/>
      <c r="J42" s="105"/>
      <c r="K42" s="105"/>
    </row>
  </sheetData>
  <sheetProtection/>
  <mergeCells count="20">
    <mergeCell ref="H39:J39"/>
    <mergeCell ref="B37:D37"/>
    <mergeCell ref="B38:D38"/>
    <mergeCell ref="H37:J37"/>
    <mergeCell ref="H38:J38"/>
    <mergeCell ref="J16:J17"/>
    <mergeCell ref="I16:I17"/>
    <mergeCell ref="A16:A17"/>
    <mergeCell ref="B16:B17"/>
    <mergeCell ref="C16:C17"/>
    <mergeCell ref="D16:H16"/>
    <mergeCell ref="A10:L10"/>
    <mergeCell ref="A11:L11"/>
    <mergeCell ref="A8:L8"/>
    <mergeCell ref="C14:E14"/>
    <mergeCell ref="A3:J3"/>
    <mergeCell ref="C5:G5"/>
    <mergeCell ref="A6:L6"/>
    <mergeCell ref="A7:L7"/>
    <mergeCell ref="A13:L13"/>
  </mergeCells>
  <printOptions horizontalCentered="1"/>
  <pageMargins left="0.7480314960629921" right="0.34" top="0.7874015748031497" bottom="0.7874015748031497" header="0.5118110236220472" footer="0.5118110236220472"/>
  <pageSetup fitToHeight="1" fitToWidth="1" horizontalDpi="600" verticalDpi="600" orientation="portrait" paperSize="9" scale="86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12"/>
  <sheetViews>
    <sheetView showGridLines="0" tabSelected="1" zoomScaleSheetLayoutView="100" zoomScalePageLayoutView="0" workbookViewId="0" topLeftCell="A1">
      <selection activeCell="R19" sqref="R19"/>
    </sheetView>
  </sheetViews>
  <sheetFormatPr defaultColWidth="9.140625" defaultRowHeight="12.75"/>
  <cols>
    <col min="1" max="1" width="1.7109375" style="78" customWidth="1"/>
    <col min="2" max="2" width="4.7109375" style="78" customWidth="1"/>
    <col min="3" max="4" width="1.28515625" style="80" customWidth="1"/>
    <col min="5" max="5" width="2.7109375" style="80" customWidth="1"/>
    <col min="6" max="6" width="25.00390625" style="80" customWidth="1"/>
    <col min="7" max="7" width="6.28125" style="79" customWidth="1"/>
    <col min="8" max="8" width="10.28125" style="78" customWidth="1"/>
    <col min="9" max="9" width="9.00390625" style="78" customWidth="1"/>
    <col min="10" max="10" width="10.7109375" style="78" customWidth="1"/>
    <col min="11" max="11" width="9.57421875" style="78" customWidth="1"/>
    <col min="12" max="12" width="7.7109375" style="78" customWidth="1"/>
    <col min="13" max="13" width="8.28125" style="111" customWidth="1"/>
    <col min="14" max="14" width="5.28125" style="237" customWidth="1"/>
    <col min="15" max="16384" width="9.140625" style="78" customWidth="1"/>
  </cols>
  <sheetData>
    <row r="1" spans="8:12" ht="12.75">
      <c r="H1" s="84"/>
      <c r="I1" s="85" t="s">
        <v>347</v>
      </c>
      <c r="J1" s="84"/>
      <c r="K1" s="84"/>
      <c r="L1" s="84"/>
    </row>
    <row r="2" spans="8:12" ht="12.75">
      <c r="H2" s="84"/>
      <c r="I2" s="85" t="s">
        <v>241</v>
      </c>
      <c r="J2" s="84"/>
      <c r="K2" s="84"/>
      <c r="L2" s="84"/>
    </row>
    <row r="3" ht="12.75"/>
    <row r="4" spans="2:14" ht="12.75" customHeight="1">
      <c r="B4" s="396" t="s">
        <v>346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202"/>
    </row>
    <row r="5" spans="2:14" ht="12.75"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202"/>
    </row>
    <row r="6" spans="3:12" ht="12.75" customHeight="1">
      <c r="C6" s="106"/>
      <c r="D6" s="106"/>
      <c r="E6" s="106"/>
      <c r="G6" s="408" t="s">
        <v>38</v>
      </c>
      <c r="H6" s="408"/>
      <c r="I6" s="408"/>
      <c r="J6" s="408"/>
      <c r="K6" s="131"/>
      <c r="L6" s="131"/>
    </row>
    <row r="7" spans="3:12" ht="12.75" customHeight="1">
      <c r="C7" s="107"/>
      <c r="D7" s="107"/>
      <c r="E7" s="107"/>
      <c r="F7" s="405" t="s">
        <v>240</v>
      </c>
      <c r="G7" s="405"/>
      <c r="H7" s="405"/>
      <c r="I7" s="405"/>
      <c r="J7" s="405"/>
      <c r="K7" s="405"/>
      <c r="L7" s="405"/>
    </row>
    <row r="8" spans="3:12" ht="12.75" customHeight="1">
      <c r="C8" s="106"/>
      <c r="D8" s="106"/>
      <c r="E8" s="106"/>
      <c r="F8" s="406" t="s">
        <v>38</v>
      </c>
      <c r="G8" s="406"/>
      <c r="H8" s="406"/>
      <c r="I8" s="406"/>
      <c r="J8" s="406"/>
      <c r="K8" s="406"/>
      <c r="L8" s="406"/>
    </row>
    <row r="9" spans="3:12" ht="12.75" customHeight="1">
      <c r="C9" s="108"/>
      <c r="D9" s="108"/>
      <c r="E9" s="108"/>
      <c r="F9" s="407" t="s">
        <v>345</v>
      </c>
      <c r="G9" s="407"/>
      <c r="H9" s="407"/>
      <c r="I9" s="407"/>
      <c r="J9" s="407"/>
      <c r="K9" s="407"/>
      <c r="L9" s="407"/>
    </row>
    <row r="10" spans="2:12" ht="12.75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7" ht="12.75">
      <c r="B11" s="357"/>
      <c r="C11" s="358"/>
      <c r="D11" s="358"/>
      <c r="E11" s="358"/>
      <c r="F11" s="358"/>
      <c r="G11" s="358"/>
    </row>
    <row r="12" spans="3:12" ht="12.75" customHeight="1">
      <c r="C12" s="83"/>
      <c r="D12" s="83"/>
      <c r="E12" s="83"/>
      <c r="F12" s="83"/>
      <c r="G12" s="83"/>
      <c r="H12" s="396" t="s">
        <v>53</v>
      </c>
      <c r="I12" s="396"/>
      <c r="J12" s="396"/>
      <c r="K12" s="83"/>
      <c r="L12" s="83"/>
    </row>
    <row r="13" spans="3:12" ht="12.75" customHeight="1">
      <c r="C13" s="83"/>
      <c r="D13" s="83"/>
      <c r="E13" s="83"/>
      <c r="F13" s="83"/>
      <c r="G13" s="83"/>
      <c r="H13" s="396" t="s">
        <v>363</v>
      </c>
      <c r="I13" s="396"/>
      <c r="J13" s="396"/>
      <c r="K13" s="83"/>
      <c r="L13" s="83"/>
    </row>
    <row r="14" spans="3:12" ht="12.75" customHeight="1">
      <c r="C14" s="106"/>
      <c r="D14" s="106"/>
      <c r="E14" s="106"/>
      <c r="F14" s="106"/>
      <c r="G14" s="106"/>
      <c r="I14" s="244">
        <v>41663</v>
      </c>
      <c r="J14" s="106"/>
      <c r="K14" s="106"/>
      <c r="L14" s="106"/>
    </row>
    <row r="15" spans="7:12" ht="12.75" customHeight="1">
      <c r="G15" s="80"/>
      <c r="H15" s="106"/>
      <c r="I15" s="81" t="s">
        <v>213</v>
      </c>
      <c r="J15" s="106"/>
      <c r="K15" s="106"/>
      <c r="L15" s="106"/>
    </row>
    <row r="16" spans="7:12" ht="7.5" customHeight="1">
      <c r="G16" s="80"/>
      <c r="H16" s="106"/>
      <c r="I16" s="81"/>
      <c r="J16" s="106"/>
      <c r="K16" s="106"/>
      <c r="L16" s="106"/>
    </row>
    <row r="17" spans="2:14" s="90" customFormat="1" ht="12" customHeight="1">
      <c r="B17" s="3"/>
      <c r="C17" s="35"/>
      <c r="D17" s="35"/>
      <c r="E17" s="35"/>
      <c r="F17" s="35"/>
      <c r="G17" s="397" t="s">
        <v>12</v>
      </c>
      <c r="H17" s="397"/>
      <c r="I17" s="397"/>
      <c r="J17" s="397"/>
      <c r="K17" s="397"/>
      <c r="L17" s="397"/>
      <c r="M17" s="397"/>
      <c r="N17" s="236"/>
    </row>
    <row r="18" spans="2:14" s="90" customFormat="1" ht="24.75" customHeight="1">
      <c r="B18" s="374" t="s">
        <v>62</v>
      </c>
      <c r="C18" s="369" t="s">
        <v>120</v>
      </c>
      <c r="D18" s="370"/>
      <c r="E18" s="370"/>
      <c r="F18" s="371"/>
      <c r="G18" s="403" t="s">
        <v>214</v>
      </c>
      <c r="H18" s="398" t="s">
        <v>218</v>
      </c>
      <c r="I18" s="399"/>
      <c r="J18" s="400"/>
      <c r="K18" s="398" t="s">
        <v>219</v>
      </c>
      <c r="L18" s="401"/>
      <c r="M18" s="402"/>
      <c r="N18" s="197"/>
    </row>
    <row r="19" spans="2:14" s="90" customFormat="1" ht="76.5">
      <c r="B19" s="375"/>
      <c r="C19" s="372"/>
      <c r="D19" s="301"/>
      <c r="E19" s="301"/>
      <c r="F19" s="373"/>
      <c r="G19" s="404"/>
      <c r="H19" s="12" t="s">
        <v>343</v>
      </c>
      <c r="I19" s="12" t="s">
        <v>344</v>
      </c>
      <c r="J19" s="154" t="s">
        <v>149</v>
      </c>
      <c r="K19" s="12" t="s">
        <v>343</v>
      </c>
      <c r="L19" s="12" t="s">
        <v>13</v>
      </c>
      <c r="M19" s="154" t="s">
        <v>149</v>
      </c>
      <c r="N19" s="197"/>
    </row>
    <row r="20" spans="2:14" s="90" customFormat="1" ht="12.75" customHeight="1">
      <c r="B20" s="109">
        <v>1</v>
      </c>
      <c r="C20" s="363">
        <v>2</v>
      </c>
      <c r="D20" s="364"/>
      <c r="E20" s="364"/>
      <c r="F20" s="365"/>
      <c r="G20" s="16" t="s">
        <v>342</v>
      </c>
      <c r="H20" s="12">
        <v>4</v>
      </c>
      <c r="I20" s="12">
        <v>5</v>
      </c>
      <c r="J20" s="12">
        <v>6</v>
      </c>
      <c r="K20" s="11">
        <v>7</v>
      </c>
      <c r="L20" s="11">
        <v>8</v>
      </c>
      <c r="M20" s="11">
        <v>9</v>
      </c>
      <c r="N20" s="238"/>
    </row>
    <row r="21" spans="2:16" s="36" customFormat="1" ht="24.75" customHeight="1">
      <c r="B21" s="12" t="s">
        <v>63</v>
      </c>
      <c r="C21" s="379" t="s">
        <v>56</v>
      </c>
      <c r="D21" s="380"/>
      <c r="E21" s="359"/>
      <c r="F21" s="360"/>
      <c r="G21" s="156"/>
      <c r="H21" s="116">
        <f>H22-H34-H41</f>
        <v>4765</v>
      </c>
      <c r="I21" s="116">
        <f>I22-I34-I41</f>
        <v>11196</v>
      </c>
      <c r="J21" s="116">
        <f>SUM(H21)</f>
        <v>4765</v>
      </c>
      <c r="K21" s="116">
        <f>K22-K34-K41</f>
        <v>5128</v>
      </c>
      <c r="L21" s="116"/>
      <c r="M21" s="116">
        <f>+K21</f>
        <v>5128</v>
      </c>
      <c r="N21" s="197"/>
      <c r="O21" s="90"/>
      <c r="P21" s="90"/>
    </row>
    <row r="22" spans="2:16" s="36" customFormat="1" ht="12.75" customHeight="1">
      <c r="B22" s="13" t="s">
        <v>64</v>
      </c>
      <c r="C22" s="93" t="s">
        <v>150</v>
      </c>
      <c r="D22" s="157"/>
      <c r="E22" s="158"/>
      <c r="F22" s="159"/>
      <c r="G22" s="156"/>
      <c r="H22" s="117">
        <f>H23+H28+H29+H30+H31+H32+H33</f>
        <v>2369932</v>
      </c>
      <c r="I22" s="117">
        <f>I23+I28+I29+I30+I31+I32+I33</f>
        <v>121753</v>
      </c>
      <c r="J22" s="117">
        <f>+H22+I22</f>
        <v>2491685</v>
      </c>
      <c r="K22" s="117">
        <f>K23+K28+K29+K30+K31+K32+K33</f>
        <v>2204264</v>
      </c>
      <c r="L22" s="117"/>
      <c r="M22" s="117">
        <f>+K22+L22</f>
        <v>2204264</v>
      </c>
      <c r="N22" s="203"/>
      <c r="O22" s="90"/>
      <c r="P22" s="90"/>
    </row>
    <row r="23" spans="2:16" s="36" customFormat="1" ht="13.5" customHeight="1">
      <c r="B23" s="13" t="s">
        <v>123</v>
      </c>
      <c r="C23" s="160"/>
      <c r="D23" s="161" t="s">
        <v>14</v>
      </c>
      <c r="E23" s="162"/>
      <c r="F23" s="163"/>
      <c r="G23" s="136"/>
      <c r="H23" s="117">
        <f>SUM(H24:H27)</f>
        <v>2124096</v>
      </c>
      <c r="I23" s="117">
        <f>SUM(I24:I27)</f>
        <v>121753</v>
      </c>
      <c r="J23" s="117">
        <f>+H23+I23</f>
        <v>2245849</v>
      </c>
      <c r="K23" s="117">
        <f>SUM(K24:K27)</f>
        <v>1953926</v>
      </c>
      <c r="L23" s="117"/>
      <c r="M23" s="117">
        <f>+K23+L23</f>
        <v>1953926</v>
      </c>
      <c r="N23" s="203"/>
      <c r="O23" s="90"/>
      <c r="P23" s="90"/>
    </row>
    <row r="24" spans="2:16" s="36" customFormat="1" ht="12.75" customHeight="1">
      <c r="B24" s="21" t="s">
        <v>341</v>
      </c>
      <c r="C24" s="138"/>
      <c r="D24" s="139"/>
      <c r="E24" s="22" t="s">
        <v>151</v>
      </c>
      <c r="F24" s="23"/>
      <c r="G24" s="164"/>
      <c r="H24" s="13">
        <v>625564</v>
      </c>
      <c r="I24" s="117">
        <v>11</v>
      </c>
      <c r="J24" s="117">
        <f>+H24+I24</f>
        <v>625575</v>
      </c>
      <c r="K24" s="117">
        <v>599802</v>
      </c>
      <c r="L24" s="117"/>
      <c r="M24" s="117">
        <f aca="true" t="shared" si="0" ref="M24:M51">+K24+L24</f>
        <v>599802</v>
      </c>
      <c r="N24" s="203"/>
      <c r="O24" s="90"/>
      <c r="P24" s="90"/>
    </row>
    <row r="25" spans="2:16" s="36" customFormat="1" ht="12.75" customHeight="1">
      <c r="B25" s="21" t="s">
        <v>340</v>
      </c>
      <c r="C25" s="138"/>
      <c r="D25" s="139"/>
      <c r="E25" s="22" t="s">
        <v>104</v>
      </c>
      <c r="F25" s="136"/>
      <c r="G25" s="24"/>
      <c r="H25" s="13">
        <v>1477959</v>
      </c>
      <c r="I25" s="117">
        <v>110557</v>
      </c>
      <c r="J25" s="117">
        <f aca="true" t="shared" si="1" ref="J25:J53">+H25+I25</f>
        <v>1588516</v>
      </c>
      <c r="K25" s="117">
        <v>1322404</v>
      </c>
      <c r="L25" s="117"/>
      <c r="M25" s="117">
        <f t="shared" si="0"/>
        <v>1322404</v>
      </c>
      <c r="N25" s="203"/>
      <c r="O25" s="90"/>
      <c r="P25" s="90"/>
    </row>
    <row r="26" spans="2:16" s="36" customFormat="1" ht="24" customHeight="1">
      <c r="B26" s="21" t="s">
        <v>339</v>
      </c>
      <c r="C26" s="138"/>
      <c r="D26" s="139"/>
      <c r="E26" s="355" t="s">
        <v>338</v>
      </c>
      <c r="F26" s="356"/>
      <c r="G26" s="24"/>
      <c r="H26" s="13">
        <v>3351</v>
      </c>
      <c r="I26" s="117">
        <v>11157</v>
      </c>
      <c r="J26" s="117">
        <f t="shared" si="1"/>
        <v>14508</v>
      </c>
      <c r="K26" s="117">
        <v>17654</v>
      </c>
      <c r="L26" s="117"/>
      <c r="M26" s="117">
        <f t="shared" si="0"/>
        <v>17654</v>
      </c>
      <c r="N26" s="203"/>
      <c r="O26" s="90"/>
      <c r="P26" s="90"/>
    </row>
    <row r="27" spans="2:16" s="36" customFormat="1" ht="12.75" customHeight="1">
      <c r="B27" s="21" t="s">
        <v>337</v>
      </c>
      <c r="C27" s="138"/>
      <c r="D27" s="25" t="s">
        <v>105</v>
      </c>
      <c r="E27" s="165"/>
      <c r="F27" s="166"/>
      <c r="G27" s="17"/>
      <c r="H27" s="13">
        <v>17222</v>
      </c>
      <c r="I27" s="117">
        <v>28</v>
      </c>
      <c r="J27" s="117">
        <f t="shared" si="1"/>
        <v>17250</v>
      </c>
      <c r="K27" s="117">
        <v>14066</v>
      </c>
      <c r="L27" s="117"/>
      <c r="M27" s="117">
        <f t="shared" si="0"/>
        <v>14066</v>
      </c>
      <c r="N27" s="203"/>
      <c r="O27" s="90"/>
      <c r="P27" s="90"/>
    </row>
    <row r="28" spans="2:16" s="36" customFormat="1" ht="12.75" customHeight="1">
      <c r="B28" s="21" t="s">
        <v>124</v>
      </c>
      <c r="C28" s="138"/>
      <c r="D28" s="167" t="s">
        <v>15</v>
      </c>
      <c r="E28" s="168"/>
      <c r="F28" s="166"/>
      <c r="G28" s="17"/>
      <c r="H28" s="13"/>
      <c r="I28" s="117"/>
      <c r="J28" s="117"/>
      <c r="K28" s="117"/>
      <c r="L28" s="117"/>
      <c r="M28" s="117"/>
      <c r="N28" s="203"/>
      <c r="O28" s="90"/>
      <c r="P28" s="90"/>
    </row>
    <row r="29" spans="2:16" s="36" customFormat="1" ht="12.75" customHeight="1">
      <c r="B29" s="31" t="s">
        <v>200</v>
      </c>
      <c r="C29" s="169"/>
      <c r="D29" s="170" t="s">
        <v>153</v>
      </c>
      <c r="E29" s="171"/>
      <c r="F29" s="172"/>
      <c r="G29" s="17"/>
      <c r="H29" s="13"/>
      <c r="I29" s="117"/>
      <c r="J29" s="117"/>
      <c r="K29" s="117"/>
      <c r="L29" s="117"/>
      <c r="M29" s="117"/>
      <c r="N29" s="203"/>
      <c r="O29" s="90"/>
      <c r="P29" s="90"/>
    </row>
    <row r="30" spans="2:16" s="36" customFormat="1" ht="12.75" customHeight="1">
      <c r="B30" s="21" t="s">
        <v>127</v>
      </c>
      <c r="C30" s="138"/>
      <c r="D30" s="161" t="s">
        <v>336</v>
      </c>
      <c r="E30" s="161"/>
      <c r="F30" s="23"/>
      <c r="G30" s="17"/>
      <c r="H30" s="29">
        <f>111588+5900</f>
        <v>117488</v>
      </c>
      <c r="I30" s="117"/>
      <c r="J30" s="117">
        <f t="shared" si="1"/>
        <v>117488</v>
      </c>
      <c r="K30" s="117">
        <v>126363</v>
      </c>
      <c r="L30" s="117"/>
      <c r="M30" s="117"/>
      <c r="N30" s="203"/>
      <c r="O30" s="90"/>
      <c r="P30" s="90"/>
    </row>
    <row r="31" spans="2:16" s="36" customFormat="1" ht="12.75" customHeight="1">
      <c r="B31" s="21" t="s">
        <v>16</v>
      </c>
      <c r="C31" s="138"/>
      <c r="D31" s="161" t="s">
        <v>335</v>
      </c>
      <c r="E31" s="173"/>
      <c r="F31" s="46"/>
      <c r="G31" s="17"/>
      <c r="H31" s="29">
        <f>106170+5100+50+17028</f>
        <v>128348</v>
      </c>
      <c r="I31" s="117"/>
      <c r="J31" s="117">
        <f t="shared" si="1"/>
        <v>128348</v>
      </c>
      <c r="K31" s="117">
        <v>123975</v>
      </c>
      <c r="L31" s="117"/>
      <c r="M31" s="117">
        <f t="shared" si="0"/>
        <v>123975</v>
      </c>
      <c r="N31" s="203"/>
      <c r="O31" s="90"/>
      <c r="P31" s="90"/>
    </row>
    <row r="32" spans="2:16" s="36" customFormat="1" ht="12.75" customHeight="1">
      <c r="B32" s="21" t="s">
        <v>17</v>
      </c>
      <c r="C32" s="138"/>
      <c r="D32" s="161" t="s">
        <v>154</v>
      </c>
      <c r="E32" s="161"/>
      <c r="F32" s="23"/>
      <c r="G32" s="17"/>
      <c r="H32" s="29"/>
      <c r="I32" s="117"/>
      <c r="J32" s="117"/>
      <c r="K32" s="117"/>
      <c r="L32" s="117"/>
      <c r="M32" s="117"/>
      <c r="N32" s="203"/>
      <c r="O32" s="90"/>
      <c r="P32" s="90"/>
    </row>
    <row r="33" spans="2:16" s="36" customFormat="1" ht="12.75" customHeight="1">
      <c r="B33" s="21" t="s">
        <v>18</v>
      </c>
      <c r="C33" s="138"/>
      <c r="D33" s="161" t="s">
        <v>155</v>
      </c>
      <c r="E33" s="161"/>
      <c r="F33" s="23"/>
      <c r="G33" s="17"/>
      <c r="H33" s="29"/>
      <c r="I33" s="117"/>
      <c r="J33" s="117"/>
      <c r="K33" s="117"/>
      <c r="L33" s="117"/>
      <c r="M33" s="117"/>
      <c r="N33" s="203"/>
      <c r="O33" s="90"/>
      <c r="P33" s="90"/>
    </row>
    <row r="34" spans="2:16" s="36" customFormat="1" ht="12.75" customHeight="1">
      <c r="B34" s="13" t="s">
        <v>71</v>
      </c>
      <c r="C34" s="174" t="s">
        <v>195</v>
      </c>
      <c r="D34" s="175"/>
      <c r="E34" s="175"/>
      <c r="F34" s="176"/>
      <c r="G34" s="17"/>
      <c r="H34" s="29">
        <f>+H36+H35+H38</f>
        <v>116216</v>
      </c>
      <c r="I34" s="117"/>
      <c r="J34" s="117">
        <f t="shared" si="1"/>
        <v>116216</v>
      </c>
      <c r="K34" s="117">
        <f>+K36+K38+K40</f>
        <v>126519</v>
      </c>
      <c r="L34" s="117"/>
      <c r="M34" s="117">
        <f t="shared" si="0"/>
        <v>126519</v>
      </c>
      <c r="N34" s="203"/>
      <c r="O34" s="90"/>
      <c r="P34" s="90"/>
    </row>
    <row r="35" spans="2:16" s="36" customFormat="1" ht="12.75" customHeight="1">
      <c r="B35" s="21" t="s">
        <v>72</v>
      </c>
      <c r="C35" s="138"/>
      <c r="D35" s="22" t="s">
        <v>156</v>
      </c>
      <c r="E35" s="22"/>
      <c r="F35" s="136"/>
      <c r="G35" s="24"/>
      <c r="H35" s="29"/>
      <c r="I35" s="117"/>
      <c r="J35" s="117"/>
      <c r="K35" s="117"/>
      <c r="L35" s="117"/>
      <c r="M35" s="117"/>
      <c r="N35" s="203"/>
      <c r="O35" s="90"/>
      <c r="P35" s="90"/>
    </row>
    <row r="36" spans="2:16" s="36" customFormat="1" ht="12.75" customHeight="1">
      <c r="B36" s="21" t="s">
        <v>73</v>
      </c>
      <c r="C36" s="138"/>
      <c r="D36" s="22" t="s">
        <v>157</v>
      </c>
      <c r="E36" s="22"/>
      <c r="F36" s="136"/>
      <c r="G36" s="24"/>
      <c r="H36" s="29">
        <f>110217+5900</f>
        <v>116117</v>
      </c>
      <c r="I36" s="117"/>
      <c r="J36" s="117">
        <f t="shared" si="1"/>
        <v>116117</v>
      </c>
      <c r="K36" s="117">
        <v>125774</v>
      </c>
      <c r="L36" s="117"/>
      <c r="M36" s="117">
        <f t="shared" si="0"/>
        <v>125774</v>
      </c>
      <c r="N36" s="203"/>
      <c r="O36" s="90"/>
      <c r="P36" s="90"/>
    </row>
    <row r="37" spans="2:16" s="36" customFormat="1" ht="23.25" customHeight="1">
      <c r="B37" s="21" t="s">
        <v>334</v>
      </c>
      <c r="C37" s="138"/>
      <c r="D37" s="355" t="s">
        <v>333</v>
      </c>
      <c r="E37" s="382"/>
      <c r="F37" s="356"/>
      <c r="G37" s="24"/>
      <c r="H37" s="13"/>
      <c r="I37" s="117"/>
      <c r="J37" s="117"/>
      <c r="K37" s="117"/>
      <c r="L37" s="117"/>
      <c r="M37" s="117"/>
      <c r="N37" s="203"/>
      <c r="O37" s="90"/>
      <c r="P37" s="90"/>
    </row>
    <row r="38" spans="2:16" s="36" customFormat="1" ht="12.75" customHeight="1">
      <c r="B38" s="21" t="s">
        <v>75</v>
      </c>
      <c r="C38" s="138"/>
      <c r="D38" s="167" t="s">
        <v>332</v>
      </c>
      <c r="E38" s="177"/>
      <c r="F38" s="178"/>
      <c r="G38" s="24"/>
      <c r="H38" s="13">
        <v>99</v>
      </c>
      <c r="I38" s="117"/>
      <c r="J38" s="117">
        <f t="shared" si="1"/>
        <v>99</v>
      </c>
      <c r="K38" s="117">
        <v>136</v>
      </c>
      <c r="L38" s="117"/>
      <c r="M38" s="117">
        <f t="shared" si="0"/>
        <v>136</v>
      </c>
      <c r="N38" s="203"/>
      <c r="O38" s="90"/>
      <c r="P38" s="90"/>
    </row>
    <row r="39" spans="2:16" s="36" customFormat="1" ht="24.75" customHeight="1">
      <c r="B39" s="21" t="s">
        <v>331</v>
      </c>
      <c r="C39" s="138"/>
      <c r="D39" s="355" t="s">
        <v>158</v>
      </c>
      <c r="E39" s="359"/>
      <c r="F39" s="360"/>
      <c r="G39" s="24"/>
      <c r="H39" s="13"/>
      <c r="I39" s="117"/>
      <c r="J39" s="117">
        <f t="shared" si="1"/>
        <v>0</v>
      </c>
      <c r="K39" s="117"/>
      <c r="L39" s="117"/>
      <c r="M39" s="117"/>
      <c r="N39" s="203"/>
      <c r="O39" s="90"/>
      <c r="P39" s="200"/>
    </row>
    <row r="40" spans="2:16" s="36" customFormat="1" ht="12.75" customHeight="1">
      <c r="B40" s="21" t="s">
        <v>330</v>
      </c>
      <c r="C40" s="138"/>
      <c r="D40" s="22" t="s">
        <v>159</v>
      </c>
      <c r="E40" s="22"/>
      <c r="F40" s="136"/>
      <c r="G40" s="24"/>
      <c r="H40" s="13">
        <v>171</v>
      </c>
      <c r="I40" s="117"/>
      <c r="J40" s="117">
        <f t="shared" si="1"/>
        <v>171</v>
      </c>
      <c r="K40" s="117">
        <v>609</v>
      </c>
      <c r="L40" s="117"/>
      <c r="M40" s="117">
        <f t="shared" si="0"/>
        <v>609</v>
      </c>
      <c r="N40" s="203"/>
      <c r="O40" s="90"/>
      <c r="P40" s="90"/>
    </row>
    <row r="41" spans="2:16" s="36" customFormat="1" ht="12.75" customHeight="1">
      <c r="B41" s="13" t="s">
        <v>82</v>
      </c>
      <c r="C41" s="174" t="s">
        <v>196</v>
      </c>
      <c r="D41" s="175"/>
      <c r="E41" s="175"/>
      <c r="F41" s="176"/>
      <c r="G41" s="17"/>
      <c r="H41" s="117">
        <f>SUM(H42:H53)</f>
        <v>2248951</v>
      </c>
      <c r="I41" s="117">
        <f>SUM(I42:I53)</f>
        <v>110557</v>
      </c>
      <c r="J41" s="117">
        <f t="shared" si="1"/>
        <v>2359508</v>
      </c>
      <c r="K41" s="117">
        <f>SUM(K42:K53)</f>
        <v>2072617</v>
      </c>
      <c r="L41" s="117"/>
      <c r="M41" s="117">
        <f t="shared" si="0"/>
        <v>2072617</v>
      </c>
      <c r="N41" s="203"/>
      <c r="O41" s="90"/>
      <c r="P41" s="90"/>
    </row>
    <row r="42" spans="2:16" s="36" customFormat="1" ht="12.75" customHeight="1">
      <c r="B42" s="30" t="s">
        <v>84</v>
      </c>
      <c r="C42" s="169"/>
      <c r="D42" s="167" t="s">
        <v>194</v>
      </c>
      <c r="E42" s="155"/>
      <c r="F42" s="155"/>
      <c r="G42" s="32"/>
      <c r="H42" s="13">
        <v>2036337</v>
      </c>
      <c r="I42" s="117"/>
      <c r="J42" s="117">
        <f t="shared" si="1"/>
        <v>2036337</v>
      </c>
      <c r="K42" s="117">
        <v>1872084</v>
      </c>
      <c r="L42" s="117"/>
      <c r="M42" s="117">
        <f t="shared" si="0"/>
        <v>1872084</v>
      </c>
      <c r="N42" s="203"/>
      <c r="O42" s="90"/>
      <c r="P42" s="90"/>
    </row>
    <row r="43" spans="2:16" s="36" customFormat="1" ht="12.75" customHeight="1">
      <c r="B43" s="30" t="s">
        <v>85</v>
      </c>
      <c r="C43" s="169"/>
      <c r="D43" s="25" t="s">
        <v>131</v>
      </c>
      <c r="E43" s="177"/>
      <c r="F43" s="177"/>
      <c r="G43" s="32"/>
      <c r="H43" s="299">
        <v>30167</v>
      </c>
      <c r="I43" s="117">
        <v>85536</v>
      </c>
      <c r="J43" s="117">
        <f t="shared" si="1"/>
        <v>115703</v>
      </c>
      <c r="K43" s="117">
        <v>35578</v>
      </c>
      <c r="L43" s="117"/>
      <c r="M43" s="117">
        <f t="shared" si="0"/>
        <v>35578</v>
      </c>
      <c r="N43" s="203"/>
      <c r="O43" s="90"/>
      <c r="P43" s="90"/>
    </row>
    <row r="44" spans="2:16" s="36" customFormat="1" ht="12.75" customHeight="1">
      <c r="B44" s="30" t="s">
        <v>86</v>
      </c>
      <c r="C44" s="169"/>
      <c r="D44" s="25" t="s">
        <v>160</v>
      </c>
      <c r="E44" s="177"/>
      <c r="F44" s="177"/>
      <c r="G44" s="32"/>
      <c r="H44" s="13">
        <v>753</v>
      </c>
      <c r="I44" s="117"/>
      <c r="J44" s="117">
        <f t="shared" si="1"/>
        <v>753</v>
      </c>
      <c r="K44" s="117">
        <v>240</v>
      </c>
      <c r="L44" s="117"/>
      <c r="M44" s="117">
        <f t="shared" si="0"/>
        <v>240</v>
      </c>
      <c r="N44" s="203"/>
      <c r="O44" s="90"/>
      <c r="P44" s="90"/>
    </row>
    <row r="45" spans="2:16" s="36" customFormat="1" ht="12.75" customHeight="1">
      <c r="B45" s="30" t="s">
        <v>87</v>
      </c>
      <c r="C45" s="169"/>
      <c r="D45" s="25" t="s">
        <v>161</v>
      </c>
      <c r="E45" s="177"/>
      <c r="F45" s="177"/>
      <c r="G45" s="32"/>
      <c r="H45" s="13"/>
      <c r="I45" s="117"/>
      <c r="J45" s="117">
        <f t="shared" si="1"/>
        <v>0</v>
      </c>
      <c r="K45" s="117"/>
      <c r="L45" s="117"/>
      <c r="M45" s="117"/>
      <c r="N45" s="203"/>
      <c r="O45" s="90"/>
      <c r="P45" s="90"/>
    </row>
    <row r="46" spans="2:16" s="36" customFormat="1" ht="12.75" customHeight="1">
      <c r="B46" s="30" t="s">
        <v>88</v>
      </c>
      <c r="C46" s="169"/>
      <c r="D46" s="25" t="s">
        <v>162</v>
      </c>
      <c r="E46" s="177"/>
      <c r="F46" s="177"/>
      <c r="G46" s="17"/>
      <c r="H46" s="13">
        <v>3075</v>
      </c>
      <c r="I46" s="117"/>
      <c r="J46" s="117">
        <f t="shared" si="1"/>
        <v>3075</v>
      </c>
      <c r="K46" s="117">
        <v>1762</v>
      </c>
      <c r="L46" s="117"/>
      <c r="M46" s="117">
        <f t="shared" si="0"/>
        <v>1762</v>
      </c>
      <c r="N46" s="203"/>
      <c r="O46" s="90"/>
      <c r="P46" s="90"/>
    </row>
    <row r="47" spans="2:16" s="36" customFormat="1" ht="12.75" customHeight="1">
      <c r="B47" s="30" t="s">
        <v>89</v>
      </c>
      <c r="C47" s="169"/>
      <c r="D47" s="167" t="s">
        <v>329</v>
      </c>
      <c r="E47" s="155"/>
      <c r="F47" s="155"/>
      <c r="G47" s="17"/>
      <c r="H47" s="13">
        <v>360</v>
      </c>
      <c r="I47" s="117">
        <v>4137</v>
      </c>
      <c r="J47" s="117">
        <f t="shared" si="1"/>
        <v>4497</v>
      </c>
      <c r="K47" s="117"/>
      <c r="L47" s="117"/>
      <c r="M47" s="117">
        <f t="shared" si="0"/>
        <v>0</v>
      </c>
      <c r="N47" s="203"/>
      <c r="O47" s="90"/>
      <c r="P47" s="90"/>
    </row>
    <row r="48" spans="2:16" s="36" customFormat="1" ht="12.75" customHeight="1">
      <c r="B48" s="30" t="s">
        <v>163</v>
      </c>
      <c r="C48" s="169"/>
      <c r="D48" s="179" t="s">
        <v>328</v>
      </c>
      <c r="E48" s="178"/>
      <c r="F48" s="178"/>
      <c r="G48" s="17"/>
      <c r="H48" s="29">
        <f>182245-21434</f>
        <v>160811</v>
      </c>
      <c r="I48" s="117"/>
      <c r="J48" s="117">
        <f t="shared" si="1"/>
        <v>160811</v>
      </c>
      <c r="K48" s="117">
        <v>150140</v>
      </c>
      <c r="L48" s="117"/>
      <c r="M48" s="117">
        <f t="shared" si="0"/>
        <v>150140</v>
      </c>
      <c r="N48" s="203"/>
      <c r="O48" s="90"/>
      <c r="P48" s="90"/>
    </row>
    <row r="49" spans="2:16" s="36" customFormat="1" ht="12.75" customHeight="1">
      <c r="B49" s="30" t="s">
        <v>164</v>
      </c>
      <c r="C49" s="169"/>
      <c r="D49" s="179" t="s">
        <v>138</v>
      </c>
      <c r="E49" s="178"/>
      <c r="F49" s="178"/>
      <c r="G49" s="17"/>
      <c r="H49" s="13"/>
      <c r="I49" s="117"/>
      <c r="J49" s="117">
        <f t="shared" si="1"/>
        <v>0</v>
      </c>
      <c r="K49" s="117"/>
      <c r="L49" s="117"/>
      <c r="M49" s="117"/>
      <c r="N49" s="203"/>
      <c r="O49" s="90"/>
      <c r="P49" s="90"/>
    </row>
    <row r="50" spans="2:16" s="36" customFormat="1" ht="12.75" customHeight="1">
      <c r="B50" s="30" t="s">
        <v>165</v>
      </c>
      <c r="C50" s="169"/>
      <c r="D50" s="179" t="s">
        <v>139</v>
      </c>
      <c r="E50" s="178"/>
      <c r="F50" s="178"/>
      <c r="G50" s="17"/>
      <c r="H50" s="13"/>
      <c r="I50" s="117"/>
      <c r="J50" s="117">
        <f t="shared" si="1"/>
        <v>0</v>
      </c>
      <c r="K50" s="117"/>
      <c r="L50" s="117"/>
      <c r="M50" s="117"/>
      <c r="N50" s="203"/>
      <c r="O50" s="90"/>
      <c r="P50" s="90"/>
    </row>
    <row r="51" spans="2:16" s="36" customFormat="1" ht="12.75" customHeight="1">
      <c r="B51" s="30" t="s">
        <v>166</v>
      </c>
      <c r="C51" s="169"/>
      <c r="D51" s="179" t="s">
        <v>197</v>
      </c>
      <c r="E51" s="178"/>
      <c r="F51" s="178"/>
      <c r="G51" s="17"/>
      <c r="H51" s="13">
        <f>16669+779</f>
        <v>17448</v>
      </c>
      <c r="I51" s="117">
        <v>20884</v>
      </c>
      <c r="J51" s="117">
        <f t="shared" si="1"/>
        <v>38332</v>
      </c>
      <c r="K51" s="117">
        <v>12813</v>
      </c>
      <c r="L51" s="117"/>
      <c r="M51" s="117">
        <f t="shared" si="0"/>
        <v>12813</v>
      </c>
      <c r="N51" s="203"/>
      <c r="O51" s="90"/>
      <c r="P51" s="90"/>
    </row>
    <row r="52" spans="2:18" s="36" customFormat="1" ht="12.75" customHeight="1">
      <c r="B52" s="30" t="s">
        <v>167</v>
      </c>
      <c r="C52" s="169"/>
      <c r="D52" s="179" t="s">
        <v>327</v>
      </c>
      <c r="E52" s="178"/>
      <c r="F52" s="178"/>
      <c r="G52" s="17"/>
      <c r="H52" s="13"/>
      <c r="I52" s="117"/>
      <c r="J52" s="117">
        <f t="shared" si="1"/>
        <v>0</v>
      </c>
      <c r="K52" s="117"/>
      <c r="L52" s="117"/>
      <c r="M52" s="117"/>
      <c r="N52" s="203"/>
      <c r="O52" s="90"/>
      <c r="P52" s="269"/>
      <c r="R52" s="270"/>
    </row>
    <row r="53" spans="2:16" s="36" customFormat="1" ht="14.25" customHeight="1">
      <c r="B53" s="30" t="s">
        <v>168</v>
      </c>
      <c r="C53" s="169"/>
      <c r="D53" s="179" t="s">
        <v>198</v>
      </c>
      <c r="E53" s="178"/>
      <c r="F53" s="178"/>
      <c r="G53" s="17"/>
      <c r="H53" s="13"/>
      <c r="I53" s="117"/>
      <c r="J53" s="117">
        <f t="shared" si="1"/>
        <v>0</v>
      </c>
      <c r="K53" s="117"/>
      <c r="L53" s="117"/>
      <c r="M53" s="117"/>
      <c r="N53" s="203"/>
      <c r="O53" s="90"/>
      <c r="P53" s="90"/>
    </row>
    <row r="54" spans="2:16" s="36" customFormat="1" ht="23.25" customHeight="1">
      <c r="B54" s="12" t="s">
        <v>90</v>
      </c>
      <c r="C54" s="379" t="s">
        <v>326</v>
      </c>
      <c r="D54" s="380"/>
      <c r="E54" s="359"/>
      <c r="F54" s="360"/>
      <c r="G54" s="24"/>
      <c r="H54" s="116">
        <f>H55-H56+H57-H61+H65+H66+H67+H68</f>
        <v>2411</v>
      </c>
      <c r="I54" s="116"/>
      <c r="J54" s="116">
        <f aca="true" t="shared" si="2" ref="J54:J84">SUM(H54)</f>
        <v>2411</v>
      </c>
      <c r="K54" s="116">
        <v>3100</v>
      </c>
      <c r="L54" s="116"/>
      <c r="M54" s="116">
        <v>3100</v>
      </c>
      <c r="N54" s="197"/>
      <c r="O54" s="90"/>
      <c r="P54" s="90"/>
    </row>
    <row r="55" spans="2:16" s="36" customFormat="1" ht="24.75" customHeight="1">
      <c r="B55" s="13" t="s">
        <v>64</v>
      </c>
      <c r="C55" s="361" t="s">
        <v>325</v>
      </c>
      <c r="D55" s="355"/>
      <c r="E55" s="355"/>
      <c r="F55" s="362"/>
      <c r="G55" s="17"/>
      <c r="H55" s="13">
        <v>2411</v>
      </c>
      <c r="I55" s="117"/>
      <c r="J55" s="117">
        <f t="shared" si="2"/>
        <v>2411</v>
      </c>
      <c r="K55" s="117"/>
      <c r="L55" s="117"/>
      <c r="M55" s="117"/>
      <c r="N55" s="203"/>
      <c r="O55" s="90"/>
      <c r="P55" s="90"/>
    </row>
    <row r="56" spans="2:16" s="36" customFormat="1" ht="24.75" customHeight="1">
      <c r="B56" s="13" t="s">
        <v>71</v>
      </c>
      <c r="C56" s="366" t="s">
        <v>324</v>
      </c>
      <c r="D56" s="367"/>
      <c r="E56" s="367"/>
      <c r="F56" s="368"/>
      <c r="G56" s="17"/>
      <c r="H56" s="13"/>
      <c r="I56" s="117"/>
      <c r="J56" s="117">
        <f t="shared" si="2"/>
        <v>0</v>
      </c>
      <c r="K56" s="117"/>
      <c r="L56" s="117"/>
      <c r="M56" s="117"/>
      <c r="N56" s="203"/>
      <c r="O56" s="90"/>
      <c r="P56" s="90"/>
    </row>
    <row r="57" spans="2:16" s="36" customFormat="1" ht="12.75" customHeight="1">
      <c r="B57" s="13" t="s">
        <v>82</v>
      </c>
      <c r="C57" s="366" t="s">
        <v>323</v>
      </c>
      <c r="D57" s="367"/>
      <c r="E57" s="359"/>
      <c r="F57" s="360"/>
      <c r="G57" s="17"/>
      <c r="H57" s="117">
        <f>SUM(H58:H60)</f>
        <v>0</v>
      </c>
      <c r="I57" s="117"/>
      <c r="J57" s="117">
        <f t="shared" si="2"/>
        <v>0</v>
      </c>
      <c r="K57" s="117"/>
      <c r="L57" s="117"/>
      <c r="M57" s="117"/>
      <c r="N57" s="203"/>
      <c r="O57" s="90"/>
      <c r="P57" s="90"/>
    </row>
    <row r="58" spans="2:16" s="36" customFormat="1" ht="22.5" customHeight="1">
      <c r="B58" s="30" t="s">
        <v>84</v>
      </c>
      <c r="C58" s="169"/>
      <c r="D58" s="381" t="s">
        <v>182</v>
      </c>
      <c r="E58" s="359"/>
      <c r="F58" s="360"/>
      <c r="G58" s="17"/>
      <c r="H58" s="13"/>
      <c r="I58" s="117"/>
      <c r="J58" s="117">
        <f t="shared" si="2"/>
        <v>0</v>
      </c>
      <c r="K58" s="117"/>
      <c r="L58" s="117"/>
      <c r="M58" s="117"/>
      <c r="N58" s="203"/>
      <c r="O58" s="90"/>
      <c r="P58" s="90"/>
    </row>
    <row r="59" spans="2:16" s="36" customFormat="1" ht="24.75" customHeight="1">
      <c r="B59" s="31" t="s">
        <v>85</v>
      </c>
      <c r="C59" s="169"/>
      <c r="D59" s="381" t="s">
        <v>322</v>
      </c>
      <c r="E59" s="382"/>
      <c r="F59" s="356"/>
      <c r="G59" s="180"/>
      <c r="H59" s="194"/>
      <c r="I59" s="118"/>
      <c r="J59" s="117">
        <f t="shared" si="2"/>
        <v>0</v>
      </c>
      <c r="K59" s="118"/>
      <c r="L59" s="118"/>
      <c r="M59" s="117"/>
      <c r="N59" s="203"/>
      <c r="O59" s="90"/>
      <c r="P59" s="90"/>
    </row>
    <row r="60" spans="2:16" s="36" customFormat="1" ht="12.75" customHeight="1">
      <c r="B60" s="30" t="s">
        <v>86</v>
      </c>
      <c r="C60" s="169"/>
      <c r="D60" s="167" t="s">
        <v>321</v>
      </c>
      <c r="E60" s="25"/>
      <c r="F60" s="25"/>
      <c r="G60" s="32"/>
      <c r="H60" s="13"/>
      <c r="I60" s="117"/>
      <c r="J60" s="117">
        <f t="shared" si="2"/>
        <v>0</v>
      </c>
      <c r="K60" s="117"/>
      <c r="L60" s="117"/>
      <c r="M60" s="117"/>
      <c r="N60" s="203"/>
      <c r="O60" s="90"/>
      <c r="P60" s="90"/>
    </row>
    <row r="61" spans="2:16" s="36" customFormat="1" ht="12.75" customHeight="1">
      <c r="B61" s="13" t="s">
        <v>98</v>
      </c>
      <c r="C61" s="174" t="s">
        <v>169</v>
      </c>
      <c r="D61" s="175"/>
      <c r="E61" s="175"/>
      <c r="F61" s="176"/>
      <c r="G61" s="32"/>
      <c r="H61" s="117">
        <f>SUM(H62:H64)</f>
        <v>0</v>
      </c>
      <c r="I61" s="117"/>
      <c r="J61" s="117">
        <f t="shared" si="2"/>
        <v>0</v>
      </c>
      <c r="K61" s="117"/>
      <c r="L61" s="117"/>
      <c r="M61" s="117"/>
      <c r="N61" s="203"/>
      <c r="O61" s="90"/>
      <c r="P61" s="90"/>
    </row>
    <row r="62" spans="2:16" s="36" customFormat="1" ht="24.75" customHeight="1">
      <c r="B62" s="21" t="s">
        <v>170</v>
      </c>
      <c r="C62" s="138"/>
      <c r="D62" s="381" t="s">
        <v>182</v>
      </c>
      <c r="E62" s="359"/>
      <c r="F62" s="360"/>
      <c r="G62" s="145"/>
      <c r="H62" s="13"/>
      <c r="I62" s="117"/>
      <c r="J62" s="117">
        <f t="shared" si="2"/>
        <v>0</v>
      </c>
      <c r="K62" s="117"/>
      <c r="L62" s="117"/>
      <c r="M62" s="117"/>
      <c r="N62" s="203"/>
      <c r="O62" s="90"/>
      <c r="P62" s="90"/>
    </row>
    <row r="63" spans="2:16" s="36" customFormat="1" ht="24.75" customHeight="1">
      <c r="B63" s="21" t="s">
        <v>171</v>
      </c>
      <c r="C63" s="138"/>
      <c r="D63" s="381" t="s">
        <v>322</v>
      </c>
      <c r="E63" s="382"/>
      <c r="F63" s="356"/>
      <c r="G63" s="145"/>
      <c r="H63" s="13"/>
      <c r="I63" s="117"/>
      <c r="J63" s="117">
        <f t="shared" si="2"/>
        <v>0</v>
      </c>
      <c r="K63" s="117"/>
      <c r="L63" s="117"/>
      <c r="M63" s="117"/>
      <c r="N63" s="203"/>
      <c r="O63" s="90"/>
      <c r="P63" s="90"/>
    </row>
    <row r="64" spans="2:16" s="36" customFormat="1" ht="12.75" customHeight="1">
      <c r="B64" s="21" t="s">
        <v>172</v>
      </c>
      <c r="C64" s="138"/>
      <c r="D64" s="381" t="s">
        <v>321</v>
      </c>
      <c r="E64" s="382"/>
      <c r="F64" s="356"/>
      <c r="G64" s="145"/>
      <c r="H64" s="13"/>
      <c r="I64" s="117"/>
      <c r="J64" s="117">
        <f t="shared" si="2"/>
        <v>0</v>
      </c>
      <c r="K64" s="117"/>
      <c r="L64" s="117"/>
      <c r="M64" s="117"/>
      <c r="N64" s="203"/>
      <c r="O64" s="90"/>
      <c r="P64" s="90"/>
    </row>
    <row r="65" spans="2:16" s="36" customFormat="1" ht="24.75" customHeight="1">
      <c r="B65" s="13" t="s">
        <v>100</v>
      </c>
      <c r="C65" s="361" t="s">
        <v>320</v>
      </c>
      <c r="D65" s="355"/>
      <c r="E65" s="359"/>
      <c r="F65" s="360"/>
      <c r="G65" s="17"/>
      <c r="H65" s="13"/>
      <c r="I65" s="117"/>
      <c r="J65" s="117">
        <f t="shared" si="2"/>
        <v>0</v>
      </c>
      <c r="K65" s="117"/>
      <c r="L65" s="117"/>
      <c r="M65" s="117"/>
      <c r="N65" s="203"/>
      <c r="O65" s="90"/>
      <c r="P65" s="90"/>
    </row>
    <row r="66" spans="2:16" s="36" customFormat="1" ht="24.75" customHeight="1">
      <c r="B66" s="13" t="s">
        <v>133</v>
      </c>
      <c r="C66" s="366" t="s">
        <v>319</v>
      </c>
      <c r="D66" s="367"/>
      <c r="E66" s="382"/>
      <c r="F66" s="356"/>
      <c r="G66" s="32"/>
      <c r="H66" s="13"/>
      <c r="I66" s="117"/>
      <c r="J66" s="117">
        <f t="shared" si="2"/>
        <v>0</v>
      </c>
      <c r="K66" s="117"/>
      <c r="L66" s="117"/>
      <c r="M66" s="117"/>
      <c r="N66" s="203"/>
      <c r="O66" s="90"/>
      <c r="P66" s="90"/>
    </row>
    <row r="67" spans="2:16" s="36" customFormat="1" ht="24.75" customHeight="1">
      <c r="B67" s="13" t="s">
        <v>135</v>
      </c>
      <c r="C67" s="366" t="s">
        <v>318</v>
      </c>
      <c r="D67" s="367"/>
      <c r="E67" s="359"/>
      <c r="F67" s="360"/>
      <c r="G67" s="32"/>
      <c r="H67" s="13"/>
      <c r="I67" s="117"/>
      <c r="J67" s="117">
        <f t="shared" si="2"/>
        <v>0</v>
      </c>
      <c r="K67" s="117"/>
      <c r="L67" s="117"/>
      <c r="M67" s="117"/>
      <c r="N67" s="203"/>
      <c r="O67" s="90"/>
      <c r="P67" s="90"/>
    </row>
    <row r="68" spans="2:16" s="36" customFormat="1" ht="24.75" customHeight="1">
      <c r="B68" s="29" t="s">
        <v>137</v>
      </c>
      <c r="C68" s="392" t="s">
        <v>317</v>
      </c>
      <c r="D68" s="381"/>
      <c r="E68" s="393"/>
      <c r="F68" s="394"/>
      <c r="G68" s="32"/>
      <c r="H68" s="13"/>
      <c r="I68" s="117"/>
      <c r="J68" s="117">
        <f t="shared" si="2"/>
        <v>0</v>
      </c>
      <c r="K68" s="117"/>
      <c r="L68" s="117"/>
      <c r="M68" s="117"/>
      <c r="N68" s="203"/>
      <c r="O68" s="90"/>
      <c r="P68" s="90"/>
    </row>
    <row r="69" spans="2:16" s="36" customFormat="1" ht="24.75" customHeight="1">
      <c r="B69" s="12" t="s">
        <v>91</v>
      </c>
      <c r="C69" s="379" t="s">
        <v>316</v>
      </c>
      <c r="D69" s="380"/>
      <c r="E69" s="359"/>
      <c r="F69" s="360"/>
      <c r="G69" s="17"/>
      <c r="H69" s="116">
        <f>H70-H71-H72+H73-H78+H79+H80</f>
        <v>2411</v>
      </c>
      <c r="I69" s="116"/>
      <c r="J69" s="116">
        <f t="shared" si="2"/>
        <v>2411</v>
      </c>
      <c r="K69" s="116">
        <v>3100</v>
      </c>
      <c r="L69" s="116"/>
      <c r="M69" s="116">
        <f>+K69</f>
        <v>3100</v>
      </c>
      <c r="N69" s="197"/>
      <c r="O69" s="90"/>
      <c r="P69" s="90"/>
    </row>
    <row r="70" spans="2:16" s="36" customFormat="1" ht="12.75" customHeight="1">
      <c r="B70" s="13" t="s">
        <v>64</v>
      </c>
      <c r="C70" s="26" t="s">
        <v>315</v>
      </c>
      <c r="D70" s="138"/>
      <c r="E70" s="138"/>
      <c r="F70" s="17"/>
      <c r="G70" s="17"/>
      <c r="H70" s="13"/>
      <c r="I70" s="117"/>
      <c r="J70" s="117">
        <f t="shared" si="2"/>
        <v>0</v>
      </c>
      <c r="K70" s="117"/>
      <c r="L70" s="117"/>
      <c r="M70" s="117"/>
      <c r="N70" s="203"/>
      <c r="O70" s="90"/>
      <c r="P70" s="90"/>
    </row>
    <row r="71" spans="2:16" s="36" customFormat="1" ht="12.75" customHeight="1">
      <c r="B71" s="13" t="s">
        <v>71</v>
      </c>
      <c r="C71" s="174" t="s">
        <v>314</v>
      </c>
      <c r="D71" s="181"/>
      <c r="E71" s="175"/>
      <c r="F71" s="176"/>
      <c r="G71" s="17"/>
      <c r="H71" s="13"/>
      <c r="I71" s="117"/>
      <c r="J71" s="117">
        <f t="shared" si="2"/>
        <v>0</v>
      </c>
      <c r="K71" s="117"/>
      <c r="L71" s="117"/>
      <c r="M71" s="117"/>
      <c r="N71" s="203"/>
      <c r="O71" s="90"/>
      <c r="P71" s="90"/>
    </row>
    <row r="72" spans="2:16" s="36" customFormat="1" ht="24.75" customHeight="1">
      <c r="B72" s="13" t="s">
        <v>82</v>
      </c>
      <c r="C72" s="361" t="s">
        <v>57</v>
      </c>
      <c r="D72" s="355"/>
      <c r="E72" s="359"/>
      <c r="F72" s="360"/>
      <c r="G72" s="17"/>
      <c r="H72" s="13"/>
      <c r="I72" s="117"/>
      <c r="J72" s="117">
        <f t="shared" si="2"/>
        <v>0</v>
      </c>
      <c r="K72" s="117"/>
      <c r="L72" s="117"/>
      <c r="M72" s="117"/>
      <c r="N72" s="203"/>
      <c r="O72" s="90"/>
      <c r="P72" s="90"/>
    </row>
    <row r="73" spans="2:16" s="36" customFormat="1" ht="26.25" customHeight="1">
      <c r="B73" s="13" t="s">
        <v>251</v>
      </c>
      <c r="C73" s="361" t="s">
        <v>19</v>
      </c>
      <c r="D73" s="391"/>
      <c r="E73" s="382"/>
      <c r="F73" s="356"/>
      <c r="G73" s="17"/>
      <c r="H73" s="117">
        <f>SUM(H74:H77)</f>
        <v>2411</v>
      </c>
      <c r="I73" s="117"/>
      <c r="J73" s="117">
        <f t="shared" si="2"/>
        <v>2411</v>
      </c>
      <c r="K73" s="117">
        <f>+K77</f>
        <v>3100</v>
      </c>
      <c r="L73" s="117"/>
      <c r="M73" s="117">
        <f>+K73</f>
        <v>3100</v>
      </c>
      <c r="N73" s="203"/>
      <c r="O73" s="90"/>
      <c r="P73" s="90"/>
    </row>
    <row r="74" spans="2:16" s="36" customFormat="1" ht="12.75">
      <c r="B74" s="21" t="s">
        <v>170</v>
      </c>
      <c r="C74" s="182"/>
      <c r="D74" s="183"/>
      <c r="E74" s="22" t="s">
        <v>151</v>
      </c>
      <c r="F74" s="136"/>
      <c r="G74" s="32"/>
      <c r="H74" s="268"/>
      <c r="I74" s="117"/>
      <c r="J74" s="117">
        <f t="shared" si="2"/>
        <v>0</v>
      </c>
      <c r="K74" s="117"/>
      <c r="L74" s="117"/>
      <c r="M74" s="117"/>
      <c r="N74" s="203"/>
      <c r="O74" s="90"/>
      <c r="P74" s="90"/>
    </row>
    <row r="75" spans="2:16" s="36" customFormat="1" ht="12.75" customHeight="1">
      <c r="B75" s="21" t="s">
        <v>171</v>
      </c>
      <c r="C75" s="138"/>
      <c r="D75" s="184"/>
      <c r="E75" s="22" t="s">
        <v>104</v>
      </c>
      <c r="F75" s="136"/>
      <c r="G75" s="17"/>
      <c r="H75" s="13"/>
      <c r="I75" s="117"/>
      <c r="J75" s="117">
        <f t="shared" si="2"/>
        <v>0</v>
      </c>
      <c r="K75" s="117"/>
      <c r="L75" s="117"/>
      <c r="M75" s="117"/>
      <c r="N75" s="203"/>
      <c r="O75" s="90"/>
      <c r="P75" s="90"/>
    </row>
    <row r="76" spans="2:16" s="36" customFormat="1" ht="23.25" customHeight="1">
      <c r="B76" s="21" t="s">
        <v>172</v>
      </c>
      <c r="C76" s="138"/>
      <c r="D76" s="139"/>
      <c r="E76" s="355" t="s">
        <v>313</v>
      </c>
      <c r="F76" s="356"/>
      <c r="G76" s="27"/>
      <c r="H76" s="13"/>
      <c r="I76" s="117"/>
      <c r="J76" s="117">
        <f t="shared" si="2"/>
        <v>0</v>
      </c>
      <c r="K76" s="117"/>
      <c r="L76" s="117"/>
      <c r="M76" s="117"/>
      <c r="N76" s="203"/>
      <c r="O76" s="90"/>
      <c r="P76" s="90"/>
    </row>
    <row r="77" spans="2:16" s="36" customFormat="1" ht="12.75" customHeight="1">
      <c r="B77" s="21" t="s">
        <v>58</v>
      </c>
      <c r="C77" s="138"/>
      <c r="D77" s="139"/>
      <c r="E77" s="22" t="s">
        <v>312</v>
      </c>
      <c r="F77" s="23"/>
      <c r="G77" s="17"/>
      <c r="H77" s="13">
        <v>2411</v>
      </c>
      <c r="I77" s="117"/>
      <c r="J77" s="117">
        <f t="shared" si="2"/>
        <v>2411</v>
      </c>
      <c r="K77" s="117">
        <v>3100</v>
      </c>
      <c r="L77" s="117"/>
      <c r="M77" s="117">
        <f>+K77</f>
        <v>3100</v>
      </c>
      <c r="N77" s="203"/>
      <c r="O77" s="90"/>
      <c r="P77" s="90"/>
    </row>
    <row r="78" spans="2:16" s="36" customFormat="1" ht="23.25" customHeight="1">
      <c r="B78" s="21" t="s">
        <v>100</v>
      </c>
      <c r="C78" s="366" t="s">
        <v>311</v>
      </c>
      <c r="D78" s="390"/>
      <c r="E78" s="382"/>
      <c r="F78" s="356"/>
      <c r="G78" s="32"/>
      <c r="H78" s="13"/>
      <c r="I78" s="117"/>
      <c r="J78" s="117">
        <f t="shared" si="2"/>
        <v>0</v>
      </c>
      <c r="K78" s="117"/>
      <c r="L78" s="117"/>
      <c r="M78" s="117"/>
      <c r="N78" s="203"/>
      <c r="O78" s="90"/>
      <c r="P78" s="90"/>
    </row>
    <row r="79" spans="2:16" s="36" customFormat="1" ht="12.75">
      <c r="B79" s="21" t="s">
        <v>133</v>
      </c>
      <c r="C79" s="185" t="s">
        <v>59</v>
      </c>
      <c r="D79" s="161"/>
      <c r="E79" s="186"/>
      <c r="F79" s="163"/>
      <c r="G79" s="32"/>
      <c r="H79" s="13"/>
      <c r="I79" s="117"/>
      <c r="J79" s="117">
        <f t="shared" si="2"/>
        <v>0</v>
      </c>
      <c r="K79" s="117"/>
      <c r="L79" s="117"/>
      <c r="M79" s="117"/>
      <c r="N79" s="203"/>
      <c r="O79" s="90"/>
      <c r="P79" s="90"/>
    </row>
    <row r="80" spans="2:16" s="36" customFormat="1" ht="12.75">
      <c r="B80" s="21" t="s">
        <v>135</v>
      </c>
      <c r="C80" s="185" t="s">
        <v>199</v>
      </c>
      <c r="D80" s="161"/>
      <c r="E80" s="172"/>
      <c r="F80" s="187"/>
      <c r="G80" s="32"/>
      <c r="H80" s="13"/>
      <c r="I80" s="117"/>
      <c r="J80" s="117">
        <f t="shared" si="2"/>
        <v>0</v>
      </c>
      <c r="K80" s="117"/>
      <c r="L80" s="117"/>
      <c r="M80" s="117"/>
      <c r="N80" s="203"/>
      <c r="O80" s="90"/>
      <c r="P80" s="90"/>
    </row>
    <row r="81" spans="2:16" s="36" customFormat="1" ht="36" customHeight="1">
      <c r="B81" s="12" t="s">
        <v>102</v>
      </c>
      <c r="C81" s="376" t="s">
        <v>310</v>
      </c>
      <c r="D81" s="377"/>
      <c r="E81" s="377"/>
      <c r="F81" s="378"/>
      <c r="G81" s="27"/>
      <c r="H81" s="13"/>
      <c r="I81" s="117"/>
      <c r="J81" s="117">
        <f t="shared" si="2"/>
        <v>0</v>
      </c>
      <c r="K81" s="117"/>
      <c r="L81" s="117"/>
      <c r="M81" s="117"/>
      <c r="N81" s="203"/>
      <c r="O81" s="90"/>
      <c r="P81" s="90"/>
    </row>
    <row r="82" spans="2:16" s="36" customFormat="1" ht="24.75" customHeight="1">
      <c r="B82" s="12"/>
      <c r="C82" s="379" t="s">
        <v>309</v>
      </c>
      <c r="D82" s="389"/>
      <c r="E82" s="359"/>
      <c r="F82" s="360"/>
      <c r="G82" s="27"/>
      <c r="H82" s="116">
        <f>H21-H54+H69+H81</f>
        <v>4765</v>
      </c>
      <c r="I82" s="116"/>
      <c r="J82" s="116">
        <f t="shared" si="2"/>
        <v>4765</v>
      </c>
      <c r="K82" s="116">
        <f>K21-K54+K69+K81</f>
        <v>5128</v>
      </c>
      <c r="L82" s="116"/>
      <c r="M82" s="116">
        <f>M21-M54+M69+M81</f>
        <v>5128</v>
      </c>
      <c r="N82" s="197"/>
      <c r="O82" s="90"/>
      <c r="P82" s="90"/>
    </row>
    <row r="83" spans="2:16" s="36" customFormat="1" ht="24.75" customHeight="1">
      <c r="B83" s="41"/>
      <c r="C83" s="379" t="s">
        <v>60</v>
      </c>
      <c r="D83" s="380"/>
      <c r="E83" s="359"/>
      <c r="F83" s="360"/>
      <c r="G83" s="17"/>
      <c r="H83" s="12">
        <v>21554</v>
      </c>
      <c r="I83" s="116"/>
      <c r="J83" s="116">
        <f t="shared" si="2"/>
        <v>21554</v>
      </c>
      <c r="K83" s="116">
        <v>16426</v>
      </c>
      <c r="L83" s="116"/>
      <c r="M83" s="116">
        <v>16426</v>
      </c>
      <c r="N83" s="197"/>
      <c r="O83" s="90"/>
      <c r="P83" s="90"/>
    </row>
    <row r="84" spans="2:16" s="36" customFormat="1" ht="24.75" customHeight="1">
      <c r="B84" s="188"/>
      <c r="C84" s="385" t="s">
        <v>61</v>
      </c>
      <c r="D84" s="386"/>
      <c r="E84" s="387"/>
      <c r="F84" s="388"/>
      <c r="G84" s="17"/>
      <c r="H84" s="116">
        <f>SUM(H82:H83)</f>
        <v>26319</v>
      </c>
      <c r="I84" s="116">
        <f>SUM(I82:I83)</f>
        <v>0</v>
      </c>
      <c r="J84" s="116">
        <f t="shared" si="2"/>
        <v>26319</v>
      </c>
      <c r="K84" s="116">
        <f>SUM(K82:K83)</f>
        <v>21554</v>
      </c>
      <c r="L84" s="116"/>
      <c r="M84" s="116">
        <f>SUM(M82:M83)</f>
        <v>21554</v>
      </c>
      <c r="N84" s="197"/>
      <c r="O84" s="90"/>
      <c r="P84" s="90"/>
    </row>
    <row r="85" spans="2:14" s="36" customFormat="1" ht="9" customHeight="1">
      <c r="B85" s="133"/>
      <c r="C85" s="134"/>
      <c r="D85" s="134"/>
      <c r="E85" s="134"/>
      <c r="F85" s="134"/>
      <c r="G85" s="134"/>
      <c r="H85" s="135"/>
      <c r="I85" s="135"/>
      <c r="J85" s="135"/>
      <c r="K85" s="135"/>
      <c r="L85" s="135"/>
      <c r="N85" s="239"/>
    </row>
    <row r="86" spans="2:14" s="36" customFormat="1" ht="3" customHeight="1">
      <c r="B86" s="133"/>
      <c r="C86" s="134"/>
      <c r="D86" s="134"/>
      <c r="E86" s="134"/>
      <c r="F86" s="134"/>
      <c r="G86" s="134"/>
      <c r="H86" s="135"/>
      <c r="I86" s="135"/>
      <c r="J86" s="135"/>
      <c r="K86" s="135"/>
      <c r="L86" s="135"/>
      <c r="N86" s="239"/>
    </row>
    <row r="87" spans="2:14" s="36" customFormat="1" ht="12" customHeight="1">
      <c r="B87" s="89" t="s">
        <v>41</v>
      </c>
      <c r="C87" s="189"/>
      <c r="D87" s="189"/>
      <c r="E87" s="189"/>
      <c r="F87" s="189" t="s">
        <v>39</v>
      </c>
      <c r="G87" s="189"/>
      <c r="H87" s="189"/>
      <c r="I87" s="190"/>
      <c r="J87" s="191"/>
      <c r="K87" s="395" t="s">
        <v>40</v>
      </c>
      <c r="L87" s="395"/>
      <c r="N87" s="239"/>
    </row>
    <row r="88" spans="2:14" s="36" customFormat="1" ht="19.5" customHeight="1">
      <c r="B88" s="384" t="s">
        <v>292</v>
      </c>
      <c r="C88" s="384"/>
      <c r="D88" s="384"/>
      <c r="E88" s="384"/>
      <c r="F88" s="384"/>
      <c r="G88" s="384"/>
      <c r="H88" s="384"/>
      <c r="I88" s="192" t="s">
        <v>308</v>
      </c>
      <c r="J88" s="35"/>
      <c r="K88" s="383" t="s">
        <v>266</v>
      </c>
      <c r="L88" s="383"/>
      <c r="N88" s="239"/>
    </row>
    <row r="89" spans="13:14" s="80" customFormat="1" ht="12.75">
      <c r="M89" s="112"/>
      <c r="N89" s="240"/>
    </row>
    <row r="90" spans="7:14" s="80" customFormat="1" ht="12.75">
      <c r="G90" s="79"/>
      <c r="M90" s="112"/>
      <c r="N90" s="240"/>
    </row>
    <row r="91" spans="7:14" s="80" customFormat="1" ht="12.75">
      <c r="G91" s="79"/>
      <c r="M91" s="112"/>
      <c r="N91" s="240"/>
    </row>
    <row r="92" spans="7:14" s="80" customFormat="1" ht="12.75">
      <c r="G92" s="79"/>
      <c r="M92" s="112"/>
      <c r="N92" s="240"/>
    </row>
    <row r="93" spans="7:14" s="80" customFormat="1" ht="12.75">
      <c r="G93" s="79"/>
      <c r="M93" s="112"/>
      <c r="N93" s="240"/>
    </row>
    <row r="94" spans="7:14" s="80" customFormat="1" ht="12.75">
      <c r="G94" s="79"/>
      <c r="M94" s="112"/>
      <c r="N94" s="240"/>
    </row>
    <row r="95" spans="7:14" s="80" customFormat="1" ht="12.75">
      <c r="G95" s="79"/>
      <c r="M95" s="112"/>
      <c r="N95" s="240"/>
    </row>
    <row r="96" spans="7:14" s="80" customFormat="1" ht="12.75">
      <c r="G96" s="79"/>
      <c r="M96" s="112"/>
      <c r="N96" s="240"/>
    </row>
    <row r="97" spans="7:14" s="80" customFormat="1" ht="12.75">
      <c r="G97" s="79"/>
      <c r="M97" s="112"/>
      <c r="N97" s="240"/>
    </row>
    <row r="98" spans="7:14" s="80" customFormat="1" ht="12.75">
      <c r="G98" s="79"/>
      <c r="M98" s="112"/>
      <c r="N98" s="240"/>
    </row>
    <row r="99" spans="7:14" s="80" customFormat="1" ht="12.75">
      <c r="G99" s="79"/>
      <c r="M99" s="112"/>
      <c r="N99" s="240"/>
    </row>
    <row r="100" spans="7:14" s="80" customFormat="1" ht="12.75">
      <c r="G100" s="79"/>
      <c r="M100" s="112"/>
      <c r="N100" s="240"/>
    </row>
    <row r="101" spans="7:14" s="80" customFormat="1" ht="12.75">
      <c r="G101" s="79"/>
      <c r="M101" s="112"/>
      <c r="N101" s="240"/>
    </row>
    <row r="102" spans="7:14" s="80" customFormat="1" ht="12.75">
      <c r="G102" s="79"/>
      <c r="M102" s="112"/>
      <c r="N102" s="240"/>
    </row>
    <row r="103" spans="7:14" s="80" customFormat="1" ht="12.75">
      <c r="G103" s="79"/>
      <c r="M103" s="112"/>
      <c r="N103" s="240"/>
    </row>
    <row r="104" spans="7:14" s="80" customFormat="1" ht="12.75">
      <c r="G104" s="79"/>
      <c r="M104" s="112"/>
      <c r="N104" s="240"/>
    </row>
    <row r="105" spans="7:14" s="80" customFormat="1" ht="12.75">
      <c r="G105" s="79"/>
      <c r="M105" s="112"/>
      <c r="N105" s="240"/>
    </row>
    <row r="106" spans="7:14" s="80" customFormat="1" ht="12.75">
      <c r="G106" s="79"/>
      <c r="M106" s="112"/>
      <c r="N106" s="240"/>
    </row>
    <row r="107" spans="7:14" s="80" customFormat="1" ht="12.75">
      <c r="G107" s="79"/>
      <c r="M107" s="112"/>
      <c r="N107" s="240"/>
    </row>
    <row r="108" spans="7:14" s="80" customFormat="1" ht="12.75">
      <c r="G108" s="79"/>
      <c r="M108" s="112"/>
      <c r="N108" s="240"/>
    </row>
    <row r="109" spans="7:14" s="80" customFormat="1" ht="12.75">
      <c r="G109" s="79"/>
      <c r="M109" s="112"/>
      <c r="N109" s="240"/>
    </row>
    <row r="110" spans="7:14" s="80" customFormat="1" ht="12.75">
      <c r="G110" s="79"/>
      <c r="M110" s="112"/>
      <c r="N110" s="240"/>
    </row>
    <row r="111" spans="7:14" s="80" customFormat="1" ht="12.75">
      <c r="G111" s="79"/>
      <c r="M111" s="112"/>
      <c r="N111" s="240"/>
    </row>
    <row r="112" spans="7:14" s="80" customFormat="1" ht="12.75">
      <c r="G112" s="79"/>
      <c r="M112" s="112"/>
      <c r="N112" s="240"/>
    </row>
  </sheetData>
  <sheetProtection/>
  <mergeCells count="44">
    <mergeCell ref="H12:J12"/>
    <mergeCell ref="B4:M5"/>
    <mergeCell ref="F7:L7"/>
    <mergeCell ref="F8:L8"/>
    <mergeCell ref="F9:L9"/>
    <mergeCell ref="G6:J6"/>
    <mergeCell ref="D63:F63"/>
    <mergeCell ref="H13:J13"/>
    <mergeCell ref="D37:F37"/>
    <mergeCell ref="C21:F21"/>
    <mergeCell ref="G17:M17"/>
    <mergeCell ref="C54:F54"/>
    <mergeCell ref="H18:J18"/>
    <mergeCell ref="K18:M18"/>
    <mergeCell ref="G18:G19"/>
    <mergeCell ref="C57:F57"/>
    <mergeCell ref="K88:L88"/>
    <mergeCell ref="C67:F67"/>
    <mergeCell ref="B88:H88"/>
    <mergeCell ref="C84:F84"/>
    <mergeCell ref="C82:F82"/>
    <mergeCell ref="C78:F78"/>
    <mergeCell ref="C73:F73"/>
    <mergeCell ref="C72:F72"/>
    <mergeCell ref="C68:F68"/>
    <mergeCell ref="K87:L87"/>
    <mergeCell ref="C81:F81"/>
    <mergeCell ref="C83:F83"/>
    <mergeCell ref="D58:F58"/>
    <mergeCell ref="D59:F59"/>
    <mergeCell ref="C69:F69"/>
    <mergeCell ref="E76:F76"/>
    <mergeCell ref="C65:F65"/>
    <mergeCell ref="D64:F64"/>
    <mergeCell ref="D62:F62"/>
    <mergeCell ref="C66:F66"/>
    <mergeCell ref="E26:F26"/>
    <mergeCell ref="B11:G11"/>
    <mergeCell ref="D39:F39"/>
    <mergeCell ref="C55:F55"/>
    <mergeCell ref="C20:F20"/>
    <mergeCell ref="C56:F56"/>
    <mergeCell ref="C18:F19"/>
    <mergeCell ref="B18:B19"/>
  </mergeCells>
  <printOptions/>
  <pageMargins left="0" right="0" top="0.7480314960629921" bottom="0.29" header="0.31496062992125984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2014-03-05T07:50:10Z</cp:lastPrinted>
  <dcterms:created xsi:type="dcterms:W3CDTF">2007-01-30T12:52:40Z</dcterms:created>
  <dcterms:modified xsi:type="dcterms:W3CDTF">2014-03-05T10:34:06Z</dcterms:modified>
  <cp:category/>
  <cp:version/>
  <cp:contentType/>
  <cp:contentStatus/>
</cp:coreProperties>
</file>